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"/>
    </mc:Choice>
  </mc:AlternateContent>
  <bookViews>
    <workbookView xWindow="0" yWindow="0" windowWidth="19200" windowHeight="105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  <sheet name="Национальные проекты" sheetId="17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'!$D$3:$D$154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'!$8:$11</definedName>
    <definedName name="_xlnm.Print_Area" localSheetId="2">'Выполнение работ'!$A$1:$Q$81</definedName>
    <definedName name="_xlnm.Print_Area" localSheetId="4">Показатели!$A$1:$S$14</definedName>
    <definedName name="_xlnm.Print_Area" localSheetId="3">'Финансирование '!$A$1:$AS$126</definedName>
  </definedNames>
  <calcPr calcId="162913" iterate="1"/>
</workbook>
</file>

<file path=xl/calcChain.xml><?xml version="1.0" encoding="utf-8"?>
<calcChain xmlns="http://schemas.openxmlformats.org/spreadsheetml/2006/main">
  <c r="AP61" i="13" l="1"/>
  <c r="AG61" i="13"/>
  <c r="X61" i="13"/>
  <c r="O61" i="13" l="1"/>
  <c r="AP59" i="13"/>
  <c r="O59" i="13"/>
  <c r="O55" i="13"/>
  <c r="F55" i="13" s="1"/>
  <c r="AM61" i="13" l="1"/>
  <c r="AJ61" i="13"/>
  <c r="AD61" i="13"/>
  <c r="AA61" i="13"/>
  <c r="U61" i="13"/>
  <c r="R61" i="13"/>
  <c r="AM59" i="13" l="1"/>
  <c r="AJ59" i="13"/>
  <c r="AL59" i="13" s="1"/>
  <c r="AG59" i="13"/>
  <c r="AR59" i="13"/>
  <c r="H90" i="13"/>
  <c r="H91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10" i="13"/>
  <c r="H111" i="13"/>
  <c r="H54" i="13"/>
  <c r="H57" i="13"/>
  <c r="H62" i="13"/>
  <c r="H63" i="13"/>
  <c r="H64" i="13"/>
  <c r="H65" i="13"/>
  <c r="H66" i="13"/>
  <c r="H67" i="13"/>
  <c r="H68" i="13"/>
  <c r="H69" i="13"/>
  <c r="H70" i="13"/>
  <c r="H71" i="13"/>
  <c r="H72" i="13"/>
  <c r="H16" i="13"/>
  <c r="H17" i="13"/>
  <c r="H18" i="13"/>
  <c r="H19" i="13"/>
  <c r="H20" i="13"/>
  <c r="H21" i="13"/>
  <c r="AQ24" i="13"/>
  <c r="AR111" i="13"/>
  <c r="AR110" i="13"/>
  <c r="AR108" i="13"/>
  <c r="AR107" i="13"/>
  <c r="AR106" i="13"/>
  <c r="AR105" i="13"/>
  <c r="AR104" i="13"/>
  <c r="AR103" i="13"/>
  <c r="AR102" i="13"/>
  <c r="AR101" i="13"/>
  <c r="AR100" i="13"/>
  <c r="AR99" i="13"/>
  <c r="AR98" i="13"/>
  <c r="AR97" i="13"/>
  <c r="AR96" i="13"/>
  <c r="AR95" i="13"/>
  <c r="AR94" i="13"/>
  <c r="AR93" i="13"/>
  <c r="AR92" i="13"/>
  <c r="AR91" i="13"/>
  <c r="AR90" i="13"/>
  <c r="AR66" i="13"/>
  <c r="AR65" i="13"/>
  <c r="AR64" i="13"/>
  <c r="AR63" i="13"/>
  <c r="AR61" i="13"/>
  <c r="AR60" i="13"/>
  <c r="AR56" i="13"/>
  <c r="AR55" i="13"/>
  <c r="AR53" i="13"/>
  <c r="AR21" i="13"/>
  <c r="AR20" i="13"/>
  <c r="AR19" i="13"/>
  <c r="AR18" i="13"/>
  <c r="AR17" i="13"/>
  <c r="AR16" i="13"/>
  <c r="AO112" i="13"/>
  <c r="AO111" i="13"/>
  <c r="AO110" i="13"/>
  <c r="AO109" i="13"/>
  <c r="AO108" i="13"/>
  <c r="AO107" i="13"/>
  <c r="AO106" i="13"/>
  <c r="AO105" i="13"/>
  <c r="AO104" i="13"/>
  <c r="AO103" i="13"/>
  <c r="AO102" i="13"/>
  <c r="AO101" i="13"/>
  <c r="AO100" i="13"/>
  <c r="AO99" i="13"/>
  <c r="AO98" i="13"/>
  <c r="AO97" i="13"/>
  <c r="AO96" i="13"/>
  <c r="AO95" i="13"/>
  <c r="AO94" i="13"/>
  <c r="AO93" i="13"/>
  <c r="AO92" i="13"/>
  <c r="AO91" i="13"/>
  <c r="AO90" i="13"/>
  <c r="AO89" i="13"/>
  <c r="AO66" i="13"/>
  <c r="AO65" i="13"/>
  <c r="AO64" i="13"/>
  <c r="AO63" i="13"/>
  <c r="AO61" i="13"/>
  <c r="AO60" i="13"/>
  <c r="AO59" i="13"/>
  <c r="AO56" i="13"/>
  <c r="AO55" i="13"/>
  <c r="AO53" i="13"/>
  <c r="AO21" i="13"/>
  <c r="AO20" i="13"/>
  <c r="AO19" i="13"/>
  <c r="AO18" i="13"/>
  <c r="AO17" i="13"/>
  <c r="AO16" i="13"/>
  <c r="AL112" i="13"/>
  <c r="AL111" i="13"/>
  <c r="AL110" i="13"/>
  <c r="AL109" i="13"/>
  <c r="AL108" i="13"/>
  <c r="AL107" i="13"/>
  <c r="AL106" i="13"/>
  <c r="AL105" i="13"/>
  <c r="AL104" i="13"/>
  <c r="AL103" i="13"/>
  <c r="AL102" i="13"/>
  <c r="AL101" i="13"/>
  <c r="AL100" i="13"/>
  <c r="AL99" i="13"/>
  <c r="AL98" i="13"/>
  <c r="AL97" i="13"/>
  <c r="AL96" i="13"/>
  <c r="AL95" i="13"/>
  <c r="AL94" i="13"/>
  <c r="AL93" i="13"/>
  <c r="AL92" i="13"/>
  <c r="AL91" i="13"/>
  <c r="AL90" i="13"/>
  <c r="AL89" i="13"/>
  <c r="AL66" i="13"/>
  <c r="AL65" i="13"/>
  <c r="AL64" i="13"/>
  <c r="AL63" i="13"/>
  <c r="AL61" i="13"/>
  <c r="AL60" i="13"/>
  <c r="AL56" i="13"/>
  <c r="AL55" i="13"/>
  <c r="AL53" i="13"/>
  <c r="AL21" i="13"/>
  <c r="AL20" i="13"/>
  <c r="AL19" i="13"/>
  <c r="AL18" i="13"/>
  <c r="AL17" i="13"/>
  <c r="AL16" i="13"/>
  <c r="AI112" i="13"/>
  <c r="AI111" i="13"/>
  <c r="AI110" i="13"/>
  <c r="AI109" i="13"/>
  <c r="AI108" i="13"/>
  <c r="AI107" i="13"/>
  <c r="AI106" i="13"/>
  <c r="AI105" i="13"/>
  <c r="AI104" i="13"/>
  <c r="AI103" i="13"/>
  <c r="AI102" i="13"/>
  <c r="AI101" i="13"/>
  <c r="AI100" i="13"/>
  <c r="AI99" i="13"/>
  <c r="AI98" i="13"/>
  <c r="AI97" i="13"/>
  <c r="AI96" i="13"/>
  <c r="AI95" i="13"/>
  <c r="AI94" i="13"/>
  <c r="AI93" i="13"/>
  <c r="AI92" i="13"/>
  <c r="AI91" i="13"/>
  <c r="AI90" i="13"/>
  <c r="AI89" i="13"/>
  <c r="AI66" i="13"/>
  <c r="AI65" i="13"/>
  <c r="AI64" i="13"/>
  <c r="AI63" i="13"/>
  <c r="AI61" i="13"/>
  <c r="AI60" i="13"/>
  <c r="AI59" i="13"/>
  <c r="AI56" i="13"/>
  <c r="AI55" i="13"/>
  <c r="AI53" i="13"/>
  <c r="AI21" i="13"/>
  <c r="AI20" i="13"/>
  <c r="AI19" i="13"/>
  <c r="AI18" i="13"/>
  <c r="AI17" i="13"/>
  <c r="AI16" i="13"/>
  <c r="AF116" i="13"/>
  <c r="AF112" i="13"/>
  <c r="AF111" i="13"/>
  <c r="AF110" i="13"/>
  <c r="AF109" i="13"/>
  <c r="AF108" i="13"/>
  <c r="AF107" i="13"/>
  <c r="AF106" i="13"/>
  <c r="AF105" i="13"/>
  <c r="AF104" i="13"/>
  <c r="AF103" i="13"/>
  <c r="AF102" i="13"/>
  <c r="AF101" i="13"/>
  <c r="AF100" i="13"/>
  <c r="AF99" i="13"/>
  <c r="AF98" i="13"/>
  <c r="AF97" i="13"/>
  <c r="AF96" i="13"/>
  <c r="AF95" i="13"/>
  <c r="AF94" i="13"/>
  <c r="AF93" i="13"/>
  <c r="AF92" i="13"/>
  <c r="AF91" i="13"/>
  <c r="AF90" i="13"/>
  <c r="AF89" i="13"/>
  <c r="AF74" i="13"/>
  <c r="AF66" i="13"/>
  <c r="AF65" i="13"/>
  <c r="AF64" i="13"/>
  <c r="AF63" i="13"/>
  <c r="AF61" i="13"/>
  <c r="AF60" i="13"/>
  <c r="AF59" i="13"/>
  <c r="AF56" i="13"/>
  <c r="AF55" i="13"/>
  <c r="AF53" i="13"/>
  <c r="AF23" i="13"/>
  <c r="AF21" i="13"/>
  <c r="AF20" i="13"/>
  <c r="AF19" i="13"/>
  <c r="AF18" i="13"/>
  <c r="AF17" i="13"/>
  <c r="AF16" i="13"/>
  <c r="AF13" i="13"/>
  <c r="AC116" i="13"/>
  <c r="AC112" i="13"/>
  <c r="AC111" i="13"/>
  <c r="AC110" i="13"/>
  <c r="AC109" i="13"/>
  <c r="AC108" i="13"/>
  <c r="AC107" i="13"/>
  <c r="AC106" i="13"/>
  <c r="AC105" i="13"/>
  <c r="AC104" i="13"/>
  <c r="AC103" i="13"/>
  <c r="AC102" i="13"/>
  <c r="AC101" i="13"/>
  <c r="AC100" i="13"/>
  <c r="AC99" i="13"/>
  <c r="AC98" i="13"/>
  <c r="AC97" i="13"/>
  <c r="AC96" i="13"/>
  <c r="AC95" i="13"/>
  <c r="AC94" i="13"/>
  <c r="AC93" i="13"/>
  <c r="AC92" i="13"/>
  <c r="AC91" i="13"/>
  <c r="AC90" i="13"/>
  <c r="AC89" i="13"/>
  <c r="AC74" i="13"/>
  <c r="AC66" i="13"/>
  <c r="AC65" i="13"/>
  <c r="AC64" i="13"/>
  <c r="AC63" i="13"/>
  <c r="AC61" i="13"/>
  <c r="AC60" i="13"/>
  <c r="AC59" i="13"/>
  <c r="AC56" i="13"/>
  <c r="AC55" i="13"/>
  <c r="AC53" i="13"/>
  <c r="AC23" i="13"/>
  <c r="AC21" i="13"/>
  <c r="AC20" i="13"/>
  <c r="AC19" i="13"/>
  <c r="AC18" i="13"/>
  <c r="AC17" i="13"/>
  <c r="AC16" i="13"/>
  <c r="AC13" i="13"/>
  <c r="Z116" i="13"/>
  <c r="Z112" i="13"/>
  <c r="Z111" i="13"/>
  <c r="Z110" i="13"/>
  <c r="Z109" i="13"/>
  <c r="Z108" i="13"/>
  <c r="Z107" i="13"/>
  <c r="Z106" i="13"/>
  <c r="Z105" i="13"/>
  <c r="Z104" i="13"/>
  <c r="Z103" i="13"/>
  <c r="Z102" i="13"/>
  <c r="Z101" i="13"/>
  <c r="Z100" i="13"/>
  <c r="Z99" i="13"/>
  <c r="Z98" i="13"/>
  <c r="Z97" i="13"/>
  <c r="Z96" i="13"/>
  <c r="Z95" i="13"/>
  <c r="Z94" i="13"/>
  <c r="Z93" i="13"/>
  <c r="Z92" i="13"/>
  <c r="Z91" i="13"/>
  <c r="Z90" i="13"/>
  <c r="Z89" i="13"/>
  <c r="Z74" i="13"/>
  <c r="Z66" i="13"/>
  <c r="Z65" i="13"/>
  <c r="Z64" i="13"/>
  <c r="Z63" i="13"/>
  <c r="Z61" i="13"/>
  <c r="Z60" i="13"/>
  <c r="Z59" i="13"/>
  <c r="Z56" i="13"/>
  <c r="Z55" i="13"/>
  <c r="Z53" i="13"/>
  <c r="Z23" i="13"/>
  <c r="Z21" i="13"/>
  <c r="Z20" i="13"/>
  <c r="Z19" i="13"/>
  <c r="Z18" i="13"/>
  <c r="Z17" i="13"/>
  <c r="Z16" i="13"/>
  <c r="Z13" i="13"/>
  <c r="W116" i="13"/>
  <c r="W112" i="13"/>
  <c r="W111" i="13"/>
  <c r="W110" i="13"/>
  <c r="W109" i="13"/>
  <c r="W108" i="13"/>
  <c r="W107" i="13"/>
  <c r="W106" i="13"/>
  <c r="W105" i="13"/>
  <c r="W104" i="13"/>
  <c r="W103" i="13"/>
  <c r="W102" i="13"/>
  <c r="W101" i="13"/>
  <c r="W100" i="13"/>
  <c r="W99" i="13"/>
  <c r="W98" i="13"/>
  <c r="W97" i="13"/>
  <c r="W96" i="13"/>
  <c r="W95" i="13"/>
  <c r="W94" i="13"/>
  <c r="W93" i="13"/>
  <c r="W92" i="13"/>
  <c r="W91" i="13"/>
  <c r="W90" i="13"/>
  <c r="W89" i="13"/>
  <c r="W74" i="13"/>
  <c r="W66" i="13"/>
  <c r="W65" i="13"/>
  <c r="W64" i="13"/>
  <c r="W63" i="13"/>
  <c r="W61" i="13"/>
  <c r="W60" i="13"/>
  <c r="W59" i="13"/>
  <c r="W56" i="13"/>
  <c r="W55" i="13"/>
  <c r="W53" i="13"/>
  <c r="W23" i="13"/>
  <c r="W21" i="13"/>
  <c r="W20" i="13"/>
  <c r="W19" i="13"/>
  <c r="W18" i="13"/>
  <c r="W17" i="13"/>
  <c r="W16" i="13"/>
  <c r="W13" i="13"/>
  <c r="T116" i="13"/>
  <c r="T112" i="13"/>
  <c r="T111" i="13"/>
  <c r="T110" i="13"/>
  <c r="T109" i="13"/>
  <c r="T108" i="13"/>
  <c r="T107" i="13"/>
  <c r="T106" i="13"/>
  <c r="T105" i="13"/>
  <c r="T104" i="13"/>
  <c r="T103" i="13"/>
  <c r="T102" i="13"/>
  <c r="T101" i="13"/>
  <c r="T100" i="13"/>
  <c r="T99" i="13"/>
  <c r="T98" i="13"/>
  <c r="T97" i="13"/>
  <c r="T96" i="13"/>
  <c r="T95" i="13"/>
  <c r="T94" i="13"/>
  <c r="T93" i="13"/>
  <c r="T92" i="13"/>
  <c r="T91" i="13"/>
  <c r="T90" i="13"/>
  <c r="T89" i="13"/>
  <c r="T74" i="13"/>
  <c r="T66" i="13"/>
  <c r="T65" i="13"/>
  <c r="T64" i="13"/>
  <c r="T63" i="13"/>
  <c r="T61" i="13"/>
  <c r="T60" i="13"/>
  <c r="T59" i="13"/>
  <c r="T56" i="13"/>
  <c r="T55" i="13"/>
  <c r="T53" i="13"/>
  <c r="T23" i="13"/>
  <c r="T21" i="13"/>
  <c r="T20" i="13"/>
  <c r="T19" i="13"/>
  <c r="T18" i="13"/>
  <c r="T17" i="13"/>
  <c r="T16" i="13"/>
  <c r="T13" i="13"/>
  <c r="Q112" i="13"/>
  <c r="Q111" i="13"/>
  <c r="Q110" i="13"/>
  <c r="Q109" i="13"/>
  <c r="Q108" i="13"/>
  <c r="Q107" i="13"/>
  <c r="Q106" i="13"/>
  <c r="Q105" i="13"/>
  <c r="Q104" i="13"/>
  <c r="Q103" i="13"/>
  <c r="Q102" i="13"/>
  <c r="Q101" i="13"/>
  <c r="Q100" i="13"/>
  <c r="Q99" i="13"/>
  <c r="Q98" i="13"/>
  <c r="Q97" i="13"/>
  <c r="Q96" i="13"/>
  <c r="Q95" i="13"/>
  <c r="Q94" i="13"/>
  <c r="Q93" i="13"/>
  <c r="Q92" i="13"/>
  <c r="Q91" i="13"/>
  <c r="Q90" i="13"/>
  <c r="Q89" i="13"/>
  <c r="Q66" i="13"/>
  <c r="Q65" i="13"/>
  <c r="Q64" i="13"/>
  <c r="Q63" i="13"/>
  <c r="Q61" i="13"/>
  <c r="Q60" i="13"/>
  <c r="Q59" i="13"/>
  <c r="Q56" i="13"/>
  <c r="Q55" i="13"/>
  <c r="Q21" i="13"/>
  <c r="Q20" i="13"/>
  <c r="Q19" i="13"/>
  <c r="Q18" i="13"/>
  <c r="Q17" i="13"/>
  <c r="Q16" i="13"/>
  <c r="N89" i="13"/>
  <c r="N112" i="13"/>
  <c r="N111" i="13"/>
  <c r="N110" i="13"/>
  <c r="N109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66" i="13"/>
  <c r="N65" i="13"/>
  <c r="N64" i="13"/>
  <c r="N63" i="13"/>
  <c r="N61" i="13"/>
  <c r="N60" i="13"/>
  <c r="N59" i="13"/>
  <c r="N56" i="13"/>
  <c r="N55" i="13"/>
  <c r="N21" i="13"/>
  <c r="N20" i="13"/>
  <c r="N19" i="13"/>
  <c r="N18" i="13"/>
  <c r="N17" i="13"/>
  <c r="N16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12" i="13"/>
  <c r="K116" i="13"/>
  <c r="K117" i="13"/>
  <c r="K118" i="13"/>
  <c r="K115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89" i="13"/>
  <c r="K73" i="13"/>
  <c r="K74" i="13"/>
  <c r="K75" i="13"/>
  <c r="K76" i="13"/>
  <c r="K64" i="13"/>
  <c r="K65" i="13"/>
  <c r="K66" i="13"/>
  <c r="K63" i="13"/>
  <c r="K59" i="13"/>
  <c r="K60" i="13"/>
  <c r="K61" i="13"/>
  <c r="K58" i="13"/>
  <c r="K53" i="13"/>
  <c r="K56" i="13"/>
  <c r="K55" i="13"/>
  <c r="G16" i="13"/>
  <c r="G99" i="13"/>
  <c r="G89" i="13"/>
  <c r="G112" i="13"/>
  <c r="G102" i="13"/>
  <c r="G92" i="13"/>
  <c r="G66" i="13"/>
  <c r="G61" i="13"/>
  <c r="G60" i="13"/>
  <c r="G59" i="13"/>
  <c r="G56" i="13"/>
  <c r="H56" i="13" s="1"/>
  <c r="G55" i="13"/>
  <c r="H55" i="13" l="1"/>
  <c r="G53" i="13"/>
  <c r="I53" i="13"/>
  <c r="J53" i="13"/>
  <c r="M53" i="13"/>
  <c r="N53" i="13" s="1"/>
  <c r="P53" i="13"/>
  <c r="S53" i="13"/>
  <c r="V53" i="13"/>
  <c r="Y53" i="13"/>
  <c r="AB53" i="13"/>
  <c r="AE53" i="13"/>
  <c r="AH53" i="13"/>
  <c r="AK53" i="13"/>
  <c r="AN53" i="13"/>
  <c r="AQ53" i="13"/>
  <c r="L61" i="13"/>
  <c r="I61" i="13"/>
  <c r="O56" i="13"/>
  <c r="O53" i="13"/>
  <c r="L56" i="13"/>
  <c r="L55" i="13"/>
  <c r="U56" i="13"/>
  <c r="R56" i="13"/>
  <c r="U55" i="13"/>
  <c r="R55" i="13"/>
  <c r="X55" i="13" s="1"/>
  <c r="AD55" i="13"/>
  <c r="AD56" i="13"/>
  <c r="AA56" i="13"/>
  <c r="AG56" i="13" s="1"/>
  <c r="AA55" i="13"/>
  <c r="AG55" i="13" s="1"/>
  <c r="AG53" i="13" s="1"/>
  <c r="AM56" i="13"/>
  <c r="AM55" i="13"/>
  <c r="AJ56" i="13"/>
  <c r="AJ55" i="13"/>
  <c r="AJ53" i="13" s="1"/>
  <c r="Q53" i="13" l="1"/>
  <c r="L53" i="13"/>
  <c r="AD53" i="13"/>
  <c r="AP56" i="13"/>
  <c r="U53" i="13"/>
  <c r="X56" i="13"/>
  <c r="X53" i="13" s="1"/>
  <c r="AA53" i="13"/>
  <c r="AM53" i="13"/>
  <c r="AP55" i="13"/>
  <c r="R53" i="13"/>
  <c r="G58" i="13"/>
  <c r="I58" i="13"/>
  <c r="J58" i="13"/>
  <c r="M58" i="13"/>
  <c r="P58" i="13"/>
  <c r="S58" i="13"/>
  <c r="V58" i="13"/>
  <c r="Y58" i="13"/>
  <c r="AB58" i="13"/>
  <c r="AE58" i="13"/>
  <c r="AH58" i="13"/>
  <c r="AK58" i="13"/>
  <c r="AN58" i="13"/>
  <c r="AQ58" i="13"/>
  <c r="AD59" i="13"/>
  <c r="AA59" i="13"/>
  <c r="X59" i="13"/>
  <c r="U59" i="13"/>
  <c r="R59" i="13"/>
  <c r="L59" i="13"/>
  <c r="X112" i="13"/>
  <c r="AP53" i="13" l="1"/>
  <c r="AP58" i="13"/>
  <c r="AR58" i="13" s="1"/>
  <c r="AM58" i="13"/>
  <c r="AO58" i="13" s="1"/>
  <c r="AJ58" i="13"/>
  <c r="AL58" i="13" s="1"/>
  <c r="AG58" i="13"/>
  <c r="AI58" i="13" s="1"/>
  <c r="AD58" i="13"/>
  <c r="AF58" i="13" s="1"/>
  <c r="AA58" i="13"/>
  <c r="AC58" i="13" s="1"/>
  <c r="X58" i="13"/>
  <c r="Z58" i="13" s="1"/>
  <c r="U58" i="13"/>
  <c r="W58" i="13" s="1"/>
  <c r="R58" i="13"/>
  <c r="T58" i="13" s="1"/>
  <c r="O58" i="13"/>
  <c r="Q58" i="13" s="1"/>
  <c r="L58" i="13"/>
  <c r="N58" i="13" s="1"/>
  <c r="G63" i="13"/>
  <c r="I63" i="13"/>
  <c r="J63" i="13"/>
  <c r="L63" i="13"/>
  <c r="M63" i="13"/>
  <c r="O63" i="13"/>
  <c r="P63" i="13"/>
  <c r="R63" i="13"/>
  <c r="S63" i="13"/>
  <c r="U63" i="13"/>
  <c r="V63" i="13"/>
  <c r="X63" i="13"/>
  <c r="Y63" i="13"/>
  <c r="AA63" i="13"/>
  <c r="AB63" i="13"/>
  <c r="AD63" i="13"/>
  <c r="AE63" i="13"/>
  <c r="AG63" i="13"/>
  <c r="AH63" i="13"/>
  <c r="AJ63" i="13"/>
  <c r="AK63" i="13"/>
  <c r="AM63" i="13"/>
  <c r="AN63" i="13"/>
  <c r="AP63" i="13"/>
  <c r="AQ63" i="13"/>
  <c r="AQ76" i="13"/>
  <c r="AP76" i="13"/>
  <c r="AR76" i="13" s="1"/>
  <c r="AN76" i="13"/>
  <c r="AM76" i="13"/>
  <c r="AO76" i="13" s="1"/>
  <c r="AK76" i="13"/>
  <c r="AJ76" i="13"/>
  <c r="AL76" i="13" s="1"/>
  <c r="AH76" i="13"/>
  <c r="AG76" i="13"/>
  <c r="AI76" i="13" s="1"/>
  <c r="AE76" i="13"/>
  <c r="AD76" i="13"/>
  <c r="AF76" i="13" s="1"/>
  <c r="AB76" i="13"/>
  <c r="AA76" i="13"/>
  <c r="AC76" i="13" s="1"/>
  <c r="Y76" i="13"/>
  <c r="X76" i="13"/>
  <c r="V76" i="13"/>
  <c r="U76" i="13"/>
  <c r="W76" i="13" s="1"/>
  <c r="S76" i="13"/>
  <c r="R76" i="13"/>
  <c r="T76" i="13" s="1"/>
  <c r="P76" i="13"/>
  <c r="O76" i="13"/>
  <c r="M76" i="13"/>
  <c r="N76" i="13" s="1"/>
  <c r="L76" i="13"/>
  <c r="J76" i="13"/>
  <c r="I76" i="13"/>
  <c r="G76" i="13"/>
  <c r="AQ75" i="13"/>
  <c r="AQ14" i="13" s="1"/>
  <c r="AQ117" i="13" s="1"/>
  <c r="AP75" i="13"/>
  <c r="AN75" i="13"/>
  <c r="AN24" i="13" s="1"/>
  <c r="AN14" i="13" s="1"/>
  <c r="AN117" i="13" s="1"/>
  <c r="AM75" i="13"/>
  <c r="AK75" i="13"/>
  <c r="AK24" i="13" s="1"/>
  <c r="AK14" i="13" s="1"/>
  <c r="AK117" i="13" s="1"/>
  <c r="AJ75" i="13"/>
  <c r="AH75" i="13"/>
  <c r="AH24" i="13" s="1"/>
  <c r="AH14" i="13" s="1"/>
  <c r="AH117" i="13" s="1"/>
  <c r="AG75" i="13"/>
  <c r="AE75" i="13"/>
  <c r="AE24" i="13" s="1"/>
  <c r="AE14" i="13" s="1"/>
  <c r="AE117" i="13" s="1"/>
  <c r="AB75" i="13"/>
  <c r="AB24" i="13" s="1"/>
  <c r="AB14" i="13" s="1"/>
  <c r="AB117" i="13" s="1"/>
  <c r="Y75" i="13"/>
  <c r="Y24" i="13" s="1"/>
  <c r="Y14" i="13" s="1"/>
  <c r="Y117" i="13" s="1"/>
  <c r="V75" i="13"/>
  <c r="V24" i="13" s="1"/>
  <c r="V14" i="13" s="1"/>
  <c r="V117" i="13" s="1"/>
  <c r="S75" i="13"/>
  <c r="S24" i="13" s="1"/>
  <c r="S14" i="13" s="1"/>
  <c r="S117" i="13" s="1"/>
  <c r="R75" i="13"/>
  <c r="P75" i="13"/>
  <c r="O75" i="13"/>
  <c r="O24" i="13" s="1"/>
  <c r="O14" i="13" s="1"/>
  <c r="O117" i="13" s="1"/>
  <c r="M75" i="13"/>
  <c r="L75" i="13"/>
  <c r="L24" i="13" s="1"/>
  <c r="L14" i="13" s="1"/>
  <c r="L117" i="13" s="1"/>
  <c r="J75" i="13"/>
  <c r="J24" i="13" s="1"/>
  <c r="J14" i="13" s="1"/>
  <c r="J117" i="13" s="1"/>
  <c r="I75" i="13"/>
  <c r="I24" i="13" s="1"/>
  <c r="I14" i="13" s="1"/>
  <c r="I117" i="13" s="1"/>
  <c r="G75" i="13"/>
  <c r="AQ74" i="13"/>
  <c r="AP74" i="13"/>
  <c r="AN74" i="13"/>
  <c r="AN23" i="13" s="1"/>
  <c r="AM74" i="13"/>
  <c r="AK74" i="13"/>
  <c r="AK23" i="13" s="1"/>
  <c r="AJ74" i="13"/>
  <c r="AH74" i="13"/>
  <c r="AH23" i="13" s="1"/>
  <c r="AG74" i="13"/>
  <c r="AE74" i="13"/>
  <c r="AE23" i="13" s="1"/>
  <c r="AD74" i="13"/>
  <c r="AD23" i="13" s="1"/>
  <c r="AB74" i="13"/>
  <c r="AA74" i="13"/>
  <c r="Y74" i="13"/>
  <c r="Y23" i="13" s="1"/>
  <c r="X74" i="13"/>
  <c r="X23" i="13" s="1"/>
  <c r="V74" i="13"/>
  <c r="V23" i="13" s="1"/>
  <c r="U74" i="13"/>
  <c r="U23" i="13" s="1"/>
  <c r="S74" i="13"/>
  <c r="R74" i="13"/>
  <c r="R23" i="13" s="1"/>
  <c r="P74" i="13"/>
  <c r="O74" i="13"/>
  <c r="O23" i="13" s="1"/>
  <c r="M74" i="13"/>
  <c r="L74" i="13"/>
  <c r="L23" i="13" s="1"/>
  <c r="J74" i="13"/>
  <c r="J23" i="13" s="1"/>
  <c r="I74" i="13"/>
  <c r="I23" i="13" s="1"/>
  <c r="G74" i="13"/>
  <c r="G23" i="13" s="1"/>
  <c r="G13" i="13" s="1"/>
  <c r="I89" i="13"/>
  <c r="J89" i="13"/>
  <c r="L89" i="13"/>
  <c r="M89" i="13"/>
  <c r="O89" i="13"/>
  <c r="P89" i="13"/>
  <c r="R89" i="13"/>
  <c r="S89" i="13"/>
  <c r="U89" i="13"/>
  <c r="V89" i="13"/>
  <c r="X89" i="13"/>
  <c r="Y89" i="13"/>
  <c r="AA89" i="13"/>
  <c r="AB89" i="13"/>
  <c r="AD89" i="13"/>
  <c r="AE89" i="13"/>
  <c r="AG89" i="13"/>
  <c r="AH89" i="13"/>
  <c r="AJ89" i="13"/>
  <c r="AK89" i="13"/>
  <c r="AM89" i="13"/>
  <c r="AN89" i="13"/>
  <c r="AP89" i="13"/>
  <c r="AR89" i="13" s="1"/>
  <c r="AQ89" i="13"/>
  <c r="I99" i="13"/>
  <c r="J99" i="13"/>
  <c r="L99" i="13"/>
  <c r="M99" i="13"/>
  <c r="O99" i="13"/>
  <c r="P99" i="13"/>
  <c r="R99" i="13"/>
  <c r="S99" i="13"/>
  <c r="U99" i="13"/>
  <c r="V99" i="13"/>
  <c r="X99" i="13"/>
  <c r="Y99" i="13"/>
  <c r="AA99" i="13"/>
  <c r="AB99" i="13"/>
  <c r="AD99" i="13"/>
  <c r="AE99" i="13"/>
  <c r="AG99" i="13"/>
  <c r="AH99" i="13"/>
  <c r="AJ99" i="13"/>
  <c r="AK99" i="13"/>
  <c r="AM99" i="13"/>
  <c r="AN99" i="13"/>
  <c r="AP99" i="13"/>
  <c r="AQ99" i="13"/>
  <c r="G109" i="13"/>
  <c r="I112" i="13"/>
  <c r="I109" i="13" s="1"/>
  <c r="J112" i="13"/>
  <c r="J109" i="13" s="1"/>
  <c r="L112" i="13"/>
  <c r="L109" i="13" s="1"/>
  <c r="M112" i="13"/>
  <c r="M109" i="13" s="1"/>
  <c r="O112" i="13"/>
  <c r="O109" i="13" s="1"/>
  <c r="P112" i="13"/>
  <c r="P109" i="13" s="1"/>
  <c r="R112" i="13"/>
  <c r="R109" i="13" s="1"/>
  <c r="S112" i="13"/>
  <c r="S109" i="13" s="1"/>
  <c r="U112" i="13"/>
  <c r="U109" i="13" s="1"/>
  <c r="V112" i="13"/>
  <c r="V109" i="13" s="1"/>
  <c r="Y112" i="13"/>
  <c r="Y109" i="13" s="1"/>
  <c r="AA112" i="13"/>
  <c r="AA109" i="13" s="1"/>
  <c r="AB112" i="13"/>
  <c r="AB109" i="13" s="1"/>
  <c r="AD112" i="13"/>
  <c r="AD109" i="13" s="1"/>
  <c r="AE112" i="13"/>
  <c r="AG112" i="13"/>
  <c r="AG109" i="13" s="1"/>
  <c r="AH112" i="13"/>
  <c r="AH109" i="13" s="1"/>
  <c r="AJ112" i="13"/>
  <c r="AJ109" i="13" s="1"/>
  <c r="AK112" i="13"/>
  <c r="AK109" i="13" s="1"/>
  <c r="AM112" i="13"/>
  <c r="AM109" i="13" s="1"/>
  <c r="AN112" i="13"/>
  <c r="AN109" i="13" s="1"/>
  <c r="AP112" i="13"/>
  <c r="AQ112" i="13"/>
  <c r="AQ109" i="13" s="1"/>
  <c r="X109" i="13"/>
  <c r="AE109" i="13"/>
  <c r="F56" i="13"/>
  <c r="F53" i="13" s="1"/>
  <c r="H53" i="13" s="1"/>
  <c r="F61" i="13"/>
  <c r="H61" i="13" s="1"/>
  <c r="F59" i="13"/>
  <c r="F66" i="13"/>
  <c r="F63" i="13" s="1"/>
  <c r="F92" i="13"/>
  <c r="H92" i="13" s="1"/>
  <c r="F102" i="13"/>
  <c r="F99" i="13" s="1"/>
  <c r="E115" i="13"/>
  <c r="E112" i="13"/>
  <c r="E109" i="13" s="1"/>
  <c r="E99" i="13"/>
  <c r="E89" i="13"/>
  <c r="E77" i="13"/>
  <c r="E26" i="13" s="1"/>
  <c r="E16" i="13" s="1"/>
  <c r="E76" i="13"/>
  <c r="E75" i="13"/>
  <c r="E24" i="13" s="1"/>
  <c r="E14" i="13" s="1"/>
  <c r="E74" i="13"/>
  <c r="E63" i="13"/>
  <c r="E58" i="13"/>
  <c r="E53" i="13"/>
  <c r="F77" i="13"/>
  <c r="F26" i="13" s="1"/>
  <c r="F16" i="13" s="1"/>
  <c r="AP24" i="13" l="1"/>
  <c r="AR75" i="13"/>
  <c r="AM24" i="13"/>
  <c r="AO75" i="13"/>
  <c r="AJ24" i="13"/>
  <c r="AL75" i="13"/>
  <c r="AG24" i="13"/>
  <c r="AI75" i="13"/>
  <c r="R24" i="13"/>
  <c r="T75" i="13"/>
  <c r="P23" i="13"/>
  <c r="Q23" i="13" s="1"/>
  <c r="Q74" i="13"/>
  <c r="Q76" i="13"/>
  <c r="Q75" i="13"/>
  <c r="AP109" i="13"/>
  <c r="AR109" i="13" s="1"/>
  <c r="AR112" i="13"/>
  <c r="X25" i="13"/>
  <c r="Z76" i="13"/>
  <c r="M23" i="13"/>
  <c r="N23" i="13" s="1"/>
  <c r="N74" i="13"/>
  <c r="M24" i="13"/>
  <c r="N75" i="13"/>
  <c r="G24" i="13"/>
  <c r="AJ23" i="13"/>
  <c r="AL23" i="13" s="1"/>
  <c r="AL74" i="13"/>
  <c r="AG23" i="13"/>
  <c r="AI23" i="13" s="1"/>
  <c r="AI74" i="13"/>
  <c r="AM23" i="13"/>
  <c r="AO23" i="13" s="1"/>
  <c r="AO74" i="13"/>
  <c r="F74" i="13"/>
  <c r="H59" i="13"/>
  <c r="AP23" i="13"/>
  <c r="AR23" i="13" s="1"/>
  <c r="AR74" i="13"/>
  <c r="G25" i="13"/>
  <c r="G15" i="13" s="1"/>
  <c r="AA75" i="13"/>
  <c r="V25" i="13"/>
  <c r="V15" i="13" s="1"/>
  <c r="V118" i="13" s="1"/>
  <c r="AD25" i="13"/>
  <c r="AD75" i="13"/>
  <c r="J13" i="13"/>
  <c r="I13" i="13"/>
  <c r="Y13" i="13"/>
  <c r="M25" i="13"/>
  <c r="U25" i="13"/>
  <c r="AK73" i="13"/>
  <c r="AK25" i="13"/>
  <c r="AK15" i="13" s="1"/>
  <c r="AK118" i="13" s="1"/>
  <c r="AH13" i="13"/>
  <c r="S73" i="13"/>
  <c r="S23" i="13"/>
  <c r="AA23" i="13"/>
  <c r="AQ73" i="13"/>
  <c r="AQ23" i="13"/>
  <c r="U75" i="13"/>
  <c r="O25" i="13"/>
  <c r="AE25" i="13"/>
  <c r="AE15" i="13" s="1"/>
  <c r="AE118" i="13" s="1"/>
  <c r="AM25" i="13"/>
  <c r="J73" i="13"/>
  <c r="L13" i="13"/>
  <c r="AB73" i="13"/>
  <c r="AB23" i="13"/>
  <c r="AJ13" i="13"/>
  <c r="AL13" i="13" s="1"/>
  <c r="P25" i="13"/>
  <c r="P15" i="13" s="1"/>
  <c r="P118" i="13" s="1"/>
  <c r="AN25" i="13"/>
  <c r="AN15" i="13" s="1"/>
  <c r="AN118" i="13" s="1"/>
  <c r="M13" i="13"/>
  <c r="N13" i="13" s="1"/>
  <c r="U13" i="13"/>
  <c r="AK13" i="13"/>
  <c r="I25" i="13"/>
  <c r="I15" i="13" s="1"/>
  <c r="I118" i="13" s="1"/>
  <c r="Y73" i="13"/>
  <c r="Y25" i="13"/>
  <c r="Y15" i="13" s="1"/>
  <c r="Y118" i="13" s="1"/>
  <c r="AG25" i="13"/>
  <c r="AH73" i="13"/>
  <c r="V22" i="13"/>
  <c r="V13" i="13"/>
  <c r="AD13" i="13"/>
  <c r="P73" i="13"/>
  <c r="P24" i="13"/>
  <c r="X75" i="13"/>
  <c r="J25" i="13"/>
  <c r="J15" i="13" s="1"/>
  <c r="J118" i="13" s="1"/>
  <c r="R25" i="13"/>
  <c r="AH25" i="13"/>
  <c r="AH15" i="13" s="1"/>
  <c r="AH118" i="13" s="1"/>
  <c r="AP25" i="13"/>
  <c r="O13" i="13"/>
  <c r="AE22" i="13"/>
  <c r="AE13" i="13"/>
  <c r="AM13" i="13"/>
  <c r="AO13" i="13" s="1"/>
  <c r="S25" i="13"/>
  <c r="S15" i="13" s="1"/>
  <c r="S118" i="13" s="1"/>
  <c r="AA25" i="13"/>
  <c r="AQ25" i="13"/>
  <c r="AQ15" i="13" s="1"/>
  <c r="AQ118" i="13" s="1"/>
  <c r="R13" i="13"/>
  <c r="P13" i="13"/>
  <c r="Q13" i="13" s="1"/>
  <c r="X13" i="13"/>
  <c r="AN13" i="13"/>
  <c r="L25" i="13"/>
  <c r="L15" i="13" s="1"/>
  <c r="L118" i="13" s="1"/>
  <c r="AB25" i="13"/>
  <c r="AB15" i="13" s="1"/>
  <c r="AB118" i="13" s="1"/>
  <c r="AJ25" i="13"/>
  <c r="F76" i="13"/>
  <c r="H76" i="13" s="1"/>
  <c r="AN73" i="13"/>
  <c r="AE73" i="13"/>
  <c r="V73" i="13"/>
  <c r="G73" i="13"/>
  <c r="M73" i="13"/>
  <c r="AP73" i="13"/>
  <c r="AR73" i="13" s="1"/>
  <c r="AJ73" i="13"/>
  <c r="AL73" i="13" s="1"/>
  <c r="R73" i="13"/>
  <c r="T73" i="13" s="1"/>
  <c r="AG73" i="13"/>
  <c r="AI73" i="13" s="1"/>
  <c r="AM73" i="13"/>
  <c r="AO73" i="13" s="1"/>
  <c r="O73" i="13"/>
  <c r="F60" i="13"/>
  <c r="L73" i="13"/>
  <c r="I73" i="13"/>
  <c r="AD73" i="13"/>
  <c r="AF73" i="13" s="1"/>
  <c r="F112" i="13"/>
  <c r="E73" i="13"/>
  <c r="E23" i="13"/>
  <c r="E25" i="13"/>
  <c r="E15" i="13" s="1"/>
  <c r="F89" i="13"/>
  <c r="H89" i="13" s="1"/>
  <c r="P22" i="13" l="1"/>
  <c r="AP14" i="13"/>
  <c r="AR24" i="13"/>
  <c r="AM14" i="13"/>
  <c r="AO24" i="13"/>
  <c r="AJ14" i="13"/>
  <c r="AJ12" i="13" s="1"/>
  <c r="AL12" i="13" s="1"/>
  <c r="AL24" i="13"/>
  <c r="AG14" i="13"/>
  <c r="AI24" i="13"/>
  <c r="AD24" i="13"/>
  <c r="AF75" i="13"/>
  <c r="AA24" i="13"/>
  <c r="AA22" i="13" s="1"/>
  <c r="AC22" i="13" s="1"/>
  <c r="AC75" i="13"/>
  <c r="AA73" i="13"/>
  <c r="AC73" i="13" s="1"/>
  <c r="X24" i="13"/>
  <c r="Z75" i="13"/>
  <c r="X73" i="13"/>
  <c r="Z73" i="13" s="1"/>
  <c r="U24" i="13"/>
  <c r="W75" i="13"/>
  <c r="R14" i="13"/>
  <c r="T24" i="13"/>
  <c r="N73" i="13"/>
  <c r="F75" i="13"/>
  <c r="F24" i="13" s="1"/>
  <c r="F14" i="13" s="1"/>
  <c r="H60" i="13"/>
  <c r="G22" i="13"/>
  <c r="P14" i="13"/>
  <c r="P12" i="13" s="1"/>
  <c r="Q24" i="13"/>
  <c r="Q73" i="13"/>
  <c r="F109" i="13"/>
  <c r="H109" i="13" s="1"/>
  <c r="H112" i="13"/>
  <c r="AM15" i="13"/>
  <c r="AO25" i="13"/>
  <c r="AJ15" i="13"/>
  <c r="AL25" i="13"/>
  <c r="AD15" i="13"/>
  <c r="AF25" i="13"/>
  <c r="AA15" i="13"/>
  <c r="AC25" i="13"/>
  <c r="U15" i="13"/>
  <c r="W25" i="13"/>
  <c r="R15" i="13"/>
  <c r="T25" i="13"/>
  <c r="AG15" i="13"/>
  <c r="AI25" i="13"/>
  <c r="X15" i="13"/>
  <c r="Z25" i="13"/>
  <c r="X22" i="13"/>
  <c r="Z22" i="13" s="1"/>
  <c r="O15" i="13"/>
  <c r="O12" i="13" s="1"/>
  <c r="Q25" i="13"/>
  <c r="M15" i="13"/>
  <c r="N25" i="13"/>
  <c r="G14" i="13"/>
  <c r="M14" i="13"/>
  <c r="N24" i="13"/>
  <c r="AP15" i="13"/>
  <c r="AR25" i="13"/>
  <c r="AP13" i="13"/>
  <c r="AR13" i="13" s="1"/>
  <c r="AM22" i="13"/>
  <c r="AO22" i="13" s="1"/>
  <c r="AG13" i="13"/>
  <c r="AI13" i="13" s="1"/>
  <c r="H74" i="13"/>
  <c r="F23" i="13"/>
  <c r="U73" i="13"/>
  <c r="W73" i="13" s="1"/>
  <c r="AD22" i="13"/>
  <c r="AF22" i="13" s="1"/>
  <c r="O22" i="13"/>
  <c r="M22" i="13"/>
  <c r="U22" i="13"/>
  <c r="W22" i="13" s="1"/>
  <c r="AH22" i="13"/>
  <c r="AD116" i="13"/>
  <c r="AK22" i="13"/>
  <c r="AG22" i="13"/>
  <c r="AI22" i="13" s="1"/>
  <c r="AB13" i="13"/>
  <c r="AB22" i="13"/>
  <c r="O116" i="13"/>
  <c r="AA13" i="13"/>
  <c r="Y22" i="13"/>
  <c r="AP22" i="13"/>
  <c r="AR22" i="13" s="1"/>
  <c r="AJ116" i="13"/>
  <c r="X116" i="13"/>
  <c r="V116" i="13"/>
  <c r="V115" i="13" s="1"/>
  <c r="V12" i="13"/>
  <c r="Y12" i="13"/>
  <c r="Y116" i="13"/>
  <c r="Y115" i="13" s="1"/>
  <c r="P116" i="13"/>
  <c r="Q116" i="13" s="1"/>
  <c r="U116" i="13"/>
  <c r="L22" i="13"/>
  <c r="S13" i="13"/>
  <c r="S22" i="13"/>
  <c r="J22" i="13"/>
  <c r="I116" i="13"/>
  <c r="I115" i="13" s="1"/>
  <c r="I12" i="13"/>
  <c r="AK12" i="13"/>
  <c r="AK116" i="13"/>
  <c r="AK115" i="13" s="1"/>
  <c r="AG12" i="13"/>
  <c r="AI12" i="13" s="1"/>
  <c r="AG116" i="13"/>
  <c r="AN12" i="13"/>
  <c r="AN116" i="13"/>
  <c r="AN115" i="13" s="1"/>
  <c r="R22" i="13"/>
  <c r="T22" i="13" s="1"/>
  <c r="AM116" i="13"/>
  <c r="L12" i="13"/>
  <c r="L116" i="13"/>
  <c r="L115" i="13" s="1"/>
  <c r="J116" i="13"/>
  <c r="J115" i="13" s="1"/>
  <c r="J12" i="13"/>
  <c r="AN22" i="13"/>
  <c r="R116" i="13"/>
  <c r="R12" i="13"/>
  <c r="T12" i="13" s="1"/>
  <c r="AE116" i="13"/>
  <c r="AE115" i="13" s="1"/>
  <c r="AE12" i="13"/>
  <c r="M12" i="13"/>
  <c r="M116" i="13"/>
  <c r="AJ22" i="13"/>
  <c r="AL22" i="13" s="1"/>
  <c r="AQ13" i="13"/>
  <c r="AQ22" i="13"/>
  <c r="AH116" i="13"/>
  <c r="AH115" i="13" s="1"/>
  <c r="AH12" i="13"/>
  <c r="I22" i="13"/>
  <c r="F25" i="13"/>
  <c r="F58" i="13"/>
  <c r="H58" i="13" s="1"/>
  <c r="E22" i="13"/>
  <c r="E13" i="13"/>
  <c r="E12" i="13" s="1"/>
  <c r="Q22" i="13" l="1"/>
  <c r="AP117" i="13"/>
  <c r="AR117" i="13" s="1"/>
  <c r="AR14" i="13"/>
  <c r="AM117" i="13"/>
  <c r="AO117" i="13" s="1"/>
  <c r="AO14" i="13"/>
  <c r="AJ117" i="13"/>
  <c r="AL117" i="13" s="1"/>
  <c r="AL14" i="13"/>
  <c r="AG117" i="13"/>
  <c r="AI117" i="13" s="1"/>
  <c r="AI14" i="13"/>
  <c r="AD14" i="13"/>
  <c r="AF24" i="13"/>
  <c r="AA14" i="13"/>
  <c r="AC24" i="13"/>
  <c r="X14" i="13"/>
  <c r="Z24" i="13"/>
  <c r="U14" i="13"/>
  <c r="W24" i="13"/>
  <c r="R117" i="13"/>
  <c r="T14" i="13"/>
  <c r="N22" i="13"/>
  <c r="N12" i="13"/>
  <c r="H24" i="13"/>
  <c r="F73" i="13"/>
  <c r="H73" i="13" s="1"/>
  <c r="H75" i="13"/>
  <c r="P115" i="13"/>
  <c r="Q12" i="13"/>
  <c r="P117" i="13"/>
  <c r="Q117" i="13" s="1"/>
  <c r="Q14" i="13"/>
  <c r="AM118" i="13"/>
  <c r="AO118" i="13" s="1"/>
  <c r="AO15" i="13"/>
  <c r="AM12" i="13"/>
  <c r="AO12" i="13" s="1"/>
  <c r="AJ118" i="13"/>
  <c r="AL118" i="13" s="1"/>
  <c r="AL15" i="13"/>
  <c r="AD118" i="13"/>
  <c r="AF118" i="13" s="1"/>
  <c r="AF15" i="13"/>
  <c r="AA118" i="13"/>
  <c r="AC118" i="13" s="1"/>
  <c r="AC15" i="13"/>
  <c r="U118" i="13"/>
  <c r="W118" i="13" s="1"/>
  <c r="W15" i="13"/>
  <c r="R118" i="13"/>
  <c r="T118" i="13" s="1"/>
  <c r="T15" i="13"/>
  <c r="AG118" i="13"/>
  <c r="AI118" i="13" s="1"/>
  <c r="AI15" i="13"/>
  <c r="X118" i="13"/>
  <c r="Z118" i="13" s="1"/>
  <c r="Z15" i="13"/>
  <c r="X12" i="13"/>
  <c r="Z12" i="13" s="1"/>
  <c r="O118" i="13"/>
  <c r="Q118" i="13" s="1"/>
  <c r="Q15" i="13"/>
  <c r="G116" i="13"/>
  <c r="N116" i="13"/>
  <c r="M118" i="13"/>
  <c r="N15" i="13"/>
  <c r="H14" i="13"/>
  <c r="G12" i="13"/>
  <c r="M117" i="13"/>
  <c r="N14" i="13"/>
  <c r="AP118" i="13"/>
  <c r="AP115" i="13" s="1"/>
  <c r="AR115" i="13" s="1"/>
  <c r="AR15" i="13"/>
  <c r="AP12" i="13"/>
  <c r="AR12" i="13" s="1"/>
  <c r="F15" i="13"/>
  <c r="H15" i="13" s="1"/>
  <c r="H25" i="13"/>
  <c r="AP116" i="13"/>
  <c r="AJ115" i="13"/>
  <c r="AL115" i="13" s="1"/>
  <c r="AL116" i="13"/>
  <c r="AI116" i="13"/>
  <c r="AM115" i="13"/>
  <c r="AO115" i="13" s="1"/>
  <c r="AO116" i="13"/>
  <c r="AR116" i="13"/>
  <c r="F13" i="13"/>
  <c r="H13" i="13" s="1"/>
  <c r="H23" i="13"/>
  <c r="AA12" i="13"/>
  <c r="AC12" i="13" s="1"/>
  <c r="AA116" i="13"/>
  <c r="AB12" i="13"/>
  <c r="AB116" i="13"/>
  <c r="AB115" i="13" s="1"/>
  <c r="S12" i="13"/>
  <c r="S116" i="13"/>
  <c r="S115" i="13" s="1"/>
  <c r="AQ12" i="13"/>
  <c r="AQ116" i="13"/>
  <c r="AQ115" i="13" s="1"/>
  <c r="F22" i="13"/>
  <c r="H22" i="13" s="1"/>
  <c r="L24" i="17"/>
  <c r="G24" i="17"/>
  <c r="L23" i="17"/>
  <c r="G23" i="17"/>
  <c r="F21" i="17"/>
  <c r="E21" i="17"/>
  <c r="F11" i="17"/>
  <c r="E11" i="17"/>
  <c r="F12" i="17"/>
  <c r="E12" i="17"/>
  <c r="F13" i="17"/>
  <c r="E13" i="17"/>
  <c r="F14" i="17"/>
  <c r="E14" i="17"/>
  <c r="AG115" i="13" l="1"/>
  <c r="AI115" i="13" s="1"/>
  <c r="AD117" i="13"/>
  <c r="AF117" i="13" s="1"/>
  <c r="AF14" i="13"/>
  <c r="AD12" i="13"/>
  <c r="AF12" i="13" s="1"/>
  <c r="AA115" i="13"/>
  <c r="AC115" i="13" s="1"/>
  <c r="AA117" i="13"/>
  <c r="AC117" i="13" s="1"/>
  <c r="AC14" i="13"/>
  <c r="X117" i="13"/>
  <c r="Z117" i="13" s="1"/>
  <c r="Z14" i="13"/>
  <c r="U117" i="13"/>
  <c r="W117" i="13" s="1"/>
  <c r="W14" i="13"/>
  <c r="U12" i="13"/>
  <c r="W12" i="13" s="1"/>
  <c r="T117" i="13"/>
  <c r="X115" i="13"/>
  <c r="Z115" i="13" s="1"/>
  <c r="O115" i="13"/>
  <c r="Q115" i="13" s="1"/>
  <c r="AD115" i="13"/>
  <c r="AF115" i="13" s="1"/>
  <c r="U115" i="13"/>
  <c r="W115" i="13" s="1"/>
  <c r="R115" i="13"/>
  <c r="T115" i="13" s="1"/>
  <c r="G118" i="13"/>
  <c r="N118" i="13"/>
  <c r="N117" i="13"/>
  <c r="G117" i="13"/>
  <c r="M115" i="13"/>
  <c r="N115" i="13" s="1"/>
  <c r="AR118" i="13"/>
  <c r="F118" i="13"/>
  <c r="F12" i="13"/>
  <c r="H12" i="13" s="1"/>
  <c r="F116" i="13"/>
  <c r="H116" i="13" s="1"/>
  <c r="G21" i="17"/>
  <c r="L29" i="17"/>
  <c r="G29" i="17"/>
  <c r="L28" i="17"/>
  <c r="G28" i="17"/>
  <c r="E26" i="17"/>
  <c r="L20" i="17"/>
  <c r="G20" i="17"/>
  <c r="L19" i="17"/>
  <c r="L18" i="17"/>
  <c r="L17" i="17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C8" i="8" s="1"/>
  <c r="D8" i="8" s="1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F117" i="13" l="1"/>
  <c r="H117" i="13" s="1"/>
  <c r="H118" i="13"/>
  <c r="F115" i="13"/>
  <c r="G115" i="13"/>
  <c r="F26" i="17"/>
  <c r="G26" i="17" s="1"/>
  <c r="C5" i="8"/>
  <c r="C11" i="8"/>
  <c r="D11" i="8" s="1"/>
  <c r="G14" i="17"/>
  <c r="F16" i="17"/>
  <c r="G18" i="17"/>
  <c r="G17" i="17"/>
  <c r="G19" i="17"/>
  <c r="F10" i="17"/>
  <c r="G12" i="17"/>
  <c r="G13" i="17"/>
  <c r="E16" i="17"/>
  <c r="C14" i="8"/>
  <c r="D14" i="8" s="1"/>
  <c r="C19" i="8"/>
  <c r="D19" i="8" s="1"/>
  <c r="D5" i="8"/>
  <c r="H115" i="13" l="1"/>
  <c r="E10" i="17"/>
  <c r="G10" i="17" s="1"/>
  <c r="G16" i="17"/>
  <c r="G11" i="17"/>
  <c r="C24" i="8"/>
  <c r="D24" i="8"/>
</calcChain>
</file>

<file path=xl/comments1.xml><?xml version="1.0" encoding="utf-8"?>
<comments xmlns="http://schemas.openxmlformats.org/spreadsheetml/2006/main">
  <authors>
    <author>Нестеренко Юлия Артемовна</author>
  </authors>
  <commentList>
    <comment ref="E61" authorId="0" shapeId="0">
      <text>
        <r>
          <rPr>
            <b/>
            <sz val="9"/>
            <color indexed="81"/>
            <rFont val="Tahoma"/>
            <family val="2"/>
            <charset val="204"/>
          </rPr>
          <t>Нестеренко Юлия Артемовна:</t>
        </r>
        <r>
          <rPr>
            <sz val="9"/>
            <color indexed="81"/>
            <rFont val="Tahoma"/>
            <family val="2"/>
            <charset val="204"/>
          </rPr>
          <t xml:space="preserve">
поквартально ровно сбалансированность, 1 раз в квартал делегированные</t>
        </r>
      </text>
    </comment>
  </commentList>
</comments>
</file>

<file path=xl/sharedStrings.xml><?xml version="1.0" encoding="utf-8"?>
<sst xmlns="http://schemas.openxmlformats.org/spreadsheetml/2006/main" count="943" uniqueCount="351">
  <si>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</si>
  <si>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</si>
  <si>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</si>
  <si>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</si>
  <si>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</si>
  <si>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</si>
  <si>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</si>
  <si>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</si>
  <si>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</si>
  <si>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</si>
  <si>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</si>
  <si>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</si>
  <si>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</si>
  <si>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</si>
  <si>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</si>
  <si>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</si>
  <si>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</si>
  <si>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</si>
  <si>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</si>
  <si>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</si>
  <si>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</si>
  <si>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</si>
  <si>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</si>
  <si>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</si>
  <si>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</si>
  <si>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</si>
  <si>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</si>
  <si>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</si>
  <si>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</si>
  <si>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</si>
  <si>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</si>
  <si>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</si>
  <si>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</si>
  <si>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</si>
  <si>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</si>
  <si>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</si>
  <si>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</si>
  <si>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</si>
  <si>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</si>
  <si>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</si>
  <si>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</si>
  <si>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</si>
  <si>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</si>
  <si>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</si>
  <si>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</si>
  <si>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</si>
  <si>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</si>
  <si>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</si>
  <si>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</si>
  <si>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</si>
  <si>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</si>
  <si>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</si>
  <si>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</si>
  <si>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</si>
  <si>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</si>
  <si>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</si>
  <si>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</si>
  <si>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</si>
  <si>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</si>
  <si>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</si>
  <si>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</si>
  <si>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</si>
  <si>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</si>
  <si>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</si>
  <si>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</si>
  <si>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</si>
  <si>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</si>
  <si>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</si>
  <si>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</si>
  <si>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</si>
  <si>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</si>
  <si>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</si>
  <si>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</si>
  <si>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</si>
  <si>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</si>
  <si>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</si>
  <si>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</si>
  <si>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</si>
  <si>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</si>
  <si>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</si>
  <si>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</si>
  <si>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</si>
  <si>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</si>
  <si>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</si>
  <si>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</si>
  <si>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</si>
  <si>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</si>
  <si>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</si>
  <si>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</si>
  <si>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</si>
  <si>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</si>
  <si>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</si>
  <si>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</si>
  <si>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</si>
  <si>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</si>
  <si>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</si>
  <si>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</si>
  <si>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</si>
  <si>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</si>
  <si>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</si>
  <si>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</si>
  <si>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</si>
  <si>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</si>
  <si>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</si>
  <si>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</si>
  <si>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</si>
  <si>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</si>
  <si>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</si>
  <si>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</si>
  <si>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</si>
  <si>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</si>
  <si>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</si>
  <si>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</si>
  <si>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</si>
  <si>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</si>
  <si>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</si>
  <si>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</si>
  <si>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</si>
  <si>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</si>
  <si>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</si>
  <si>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</si>
  <si>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</si>
  <si>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</si>
  <si>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</si>
  <si>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</si>
  <si>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</si>
  <si>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</si>
  <si>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</si>
  <si>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</si>
  <si>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</si>
  <si>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</si>
  <si>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</si>
  <si>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</si>
  <si>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</si>
  <si>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</si>
  <si>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</si>
  <si>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</si>
  <si>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</si>
  <si>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</si>
  <si>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</si>
  <si>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</si>
  <si>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</si>
  <si>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</si>
  <si>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</si>
  <si>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</si>
  <si>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</si>
  <si>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</si>
  <si>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</si>
  <si>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</si>
  <si>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</si>
  <si>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</si>
  <si>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</si>
  <si>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</si>
  <si>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</si>
  <si>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</si>
  <si>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</si>
  <si>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</si>
  <si>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</si>
  <si>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</si>
  <si>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</si>
  <si>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</si>
  <si>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</si>
  <si>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</si>
  <si>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</si>
  <si>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</si>
  <si>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</si>
  <si>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</si>
  <si>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</si>
  <si>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</si>
  <si>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</si>
  <si>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</si>
  <si>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</si>
  <si>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</si>
  <si>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</si>
  <si>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</si>
  <si>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</si>
  <si>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</si>
  <si>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</si>
  <si>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</si>
  <si>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</si>
  <si>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</si>
  <si>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</si>
  <si>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</si>
  <si>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</si>
  <si>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</si>
  <si>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</si>
  <si>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</si>
  <si>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</si>
  <si>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</si>
  <si>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</si>
  <si>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</si>
  <si>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</si>
  <si>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</si>
  <si>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</si>
  <si>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</si>
  <si>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</si>
  <si>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</si>
  <si>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</si>
  <si>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</si>
  <si>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</si>
  <si>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</si>
  <si>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</si>
  <si>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</si>
  <si>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</si>
  <si>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</si>
  <si>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</si>
  <si>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</si>
  <si>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</si>
  <si>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</si>
  <si>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</si>
  <si>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</si>
  <si>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</si>
  <si>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</si>
  <si>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</si>
  <si>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</si>
  <si>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</si>
  <si>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</si>
  <si>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</si>
  <si>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</si>
  <si>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</si>
  <si>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</si>
  <si>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</si>
  <si>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</si>
  <si>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</si>
  <si>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</si>
  <si>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</si>
  <si>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</si>
  <si>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</si>
  <si>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</si>
  <si>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</si>
  <si>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</si>
  <si>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</si>
  <si>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</si>
  <si>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</si>
  <si>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</si>
  <si>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</si>
  <si>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</si>
  <si>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</si>
  <si>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</si>
  <si>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</si>
  <si>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</si>
  <si>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</si>
  <si>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</si>
  <si>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</si>
  <si>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</si>
  <si>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</si>
  <si>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</si>
  <si>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</si>
  <si>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</si>
  <si>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</si>
  <si>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</si>
  <si>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</si>
  <si>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</si>
  <si>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</si>
  <si>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</si>
  <si>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</si>
  <si>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</si>
  <si>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Всего:</t>
  </si>
  <si>
    <t>Ответственный исполнитель /соисполнитель</t>
  </si>
  <si>
    <t>Всего по муниципальной программе (в разрезе исполнителей, соисполнителей):</t>
  </si>
  <si>
    <t>Согласовано:</t>
  </si>
  <si>
    <t>Базовый показатель на начало реализации муниципальной программы</t>
  </si>
  <si>
    <t>иные источники финансирования</t>
  </si>
  <si>
    <t>Итого по подпрограмме 1</t>
  </si>
  <si>
    <t>Итого по подпрограмме 2</t>
  </si>
  <si>
    <t>Руководитель  структурного подзразделения администрации района (муниципальго учреждения района)__________________________ (Ф.И.О. подпись)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</si>
  <si>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</si>
  <si>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</si>
  <si>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</si>
  <si>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</si>
  <si>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</si>
  <si>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</si>
  <si>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</si>
  <si>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Примечание (причины не достижения/перевыполнения показателя)</t>
  </si>
  <si>
    <t>Наименование целевых показателей</t>
  </si>
  <si>
    <t>Таблица 5</t>
  </si>
  <si>
    <t>Анализ показателей эффективности национальных проектов</t>
  </si>
  <si>
    <t>Информация о реализации региональных проектов</t>
  </si>
  <si>
    <t xml:space="preserve">фактическое исполнение (нарастающим итогом
по состоянию на отчетную дату) </t>
  </si>
  <si>
    <t xml:space="preserve">%  от плана </t>
  </si>
  <si>
    <t>% достижения показателя на отчетную дату</t>
  </si>
  <si>
    <r>
      <t>ожидаемый (</t>
    </r>
    <r>
      <rPr>
        <i/>
        <sz val="10"/>
        <rFont val="Times New Roman"/>
        <family val="1"/>
        <charset val="204"/>
      </rPr>
      <t>количественно-измеримый</t>
    </r>
    <r>
      <rPr>
        <sz val="10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</si>
  <si>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0"/>
        <rFont val="Times New Roman"/>
        <family val="1"/>
        <charset val="204"/>
      </rPr>
      <t>оличественно-измеримый</t>
    </r>
    <r>
      <rPr>
        <sz val="10"/>
        <rFont val="Times New Roman"/>
        <family val="1"/>
        <charset val="204"/>
      </rPr>
      <t>) результат, основные социально значимые события,</t>
    </r>
    <r>
      <rPr>
        <sz val="9"/>
        <rFont val="Times New Roman"/>
        <family val="1"/>
        <charset val="204"/>
      </rPr>
      <t xml:space="preserve"> достижение результатов, контрольных точек и мероприятий  </t>
    </r>
  </si>
  <si>
    <t>х</t>
  </si>
  <si>
    <t>бюджет автономного округа (дорожный фонд)</t>
  </si>
  <si>
    <t>Примечание:</t>
  </si>
  <si>
    <t>".</t>
  </si>
  <si>
    <t>по муниципальной программе ____________________________________</t>
  </si>
  <si>
    <t xml:space="preserve">Региональный проект "__________" 
</t>
  </si>
  <si>
    <t>Информация о реализации  проектов, входящих в состав национальных и федеральных проектов (программ) Российской Федерации</t>
  </si>
  <si>
    <t>план, в соответствии с постановлением №___  от ______ (в ред. от ________) *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</si>
  <si>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</si>
  <si>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</si>
  <si>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план**
</t>
  </si>
  <si>
    <t xml:space="preserve">факт
по состоянию на отчетную дату** </t>
  </si>
  <si>
    <t>* - указывается информация о финансовом обеспечении в разрезе источников финансирования, запланированная постановлением об утверждении муниципальной программы района</t>
  </si>
  <si>
    <t>Результат реализации. Причины отклонения  фактического исполнения от запланированного</t>
  </si>
  <si>
    <t>Информация о финансировании в _____ году  (тыс. рублей)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</si>
  <si>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</si>
  <si>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** - заполняется в разрезе региональных проектов,муниципальных проектов  по строкам "Наименование портфеля проектов" и "Всего по портфелям проектов" не заполняется.</t>
  </si>
  <si>
    <t>Наименование муниципальной составляющей проекта</t>
  </si>
  <si>
    <t>Наименование портфеля проектов:</t>
  </si>
  <si>
    <t xml:space="preserve">Исполнитель:                                         __________________________ (Ф.И.О. подпись)
</t>
  </si>
  <si>
    <t>Таблица 3</t>
  </si>
  <si>
    <t xml:space="preserve">                                                                                        Распределение финансовых ресурсов</t>
  </si>
  <si>
    <t>График (сетевой график) реализации  муниципальной программы</t>
  </si>
  <si>
    <t>I квартал</t>
  </si>
  <si>
    <t>II квартал</t>
  </si>
  <si>
    <t>III квартал</t>
  </si>
  <si>
    <t>IV квартал</t>
  </si>
  <si>
    <t>проектная часть</t>
  </si>
  <si>
    <t>процессная часть</t>
  </si>
  <si>
    <t>(Наименование регионального проекта)</t>
  </si>
  <si>
    <t>2.3.1.</t>
  </si>
  <si>
    <t xml:space="preserve">Региональный проект "__________" "_________________" 
</t>
  </si>
  <si>
    <t xml:space="preserve"> проект "_________________" 
</t>
  </si>
  <si>
    <t>Наименование структурного элемента муниципальной программы</t>
  </si>
  <si>
    <t xml:space="preserve">№ структурного элемента муниципальной  программы </t>
  </si>
  <si>
    <t>(Наименование мероприятия(результата))</t>
  </si>
  <si>
    <t>(Наименование муниципального проекта)</t>
  </si>
  <si>
    <t>1.3.1.</t>
  </si>
  <si>
    <t>(Наименование  муниципального проекта)</t>
  </si>
  <si>
    <t>Таблица 2</t>
  </si>
  <si>
    <r>
      <t xml:space="preserve">Ответственный исполнитель </t>
    </r>
    <r>
      <rPr>
        <b/>
        <u/>
        <sz val="12"/>
        <rFont val="Times New Roman"/>
        <family val="1"/>
        <charset val="204"/>
      </rPr>
      <t>(Департамент финансов администрации района)</t>
    </r>
    <r>
      <rPr>
        <sz val="12"/>
        <rFont val="Times New Roman"/>
        <family val="1"/>
        <charset val="204"/>
      </rPr>
      <t xml:space="preserve">
</t>
    </r>
  </si>
  <si>
    <t>2.4.1.</t>
  </si>
  <si>
    <t>план на 2024 год контроль</t>
  </si>
  <si>
    <t>Директор департамента финансов  администрации района__________________________ В.М. Ефремова</t>
  </si>
  <si>
    <t>Исполнитель: Ю.А. Нестеренко, начальник отдела МБТи СП, тел.: 8 (3466) 49 86 33</t>
  </si>
  <si>
    <t>Начальник отдела МБТи СП ___________________ Ю.А. Нестеренко</t>
  </si>
  <si>
    <t xml:space="preserve">«Управление в сфере муниципальных финансов в Нижневартовском районе» на 2024-2026 годы </t>
  </si>
  <si>
    <t>постановление администрации района от 07.12.2023 № 1316 "Об утверждении муниципальной программы «Управление в сфере муниципальных финансов в Нижневартовском районе»</t>
  </si>
  <si>
    <t>(тыс. рублей)</t>
  </si>
  <si>
    <t>Доля городских и сельских поселений, уровень бюджетной обеспеченности которых после предоставления дотации на выравнивание бюджетной обеспеченности из бюджета района составляет более 90% от установленного критерия выравнивания поселений</t>
  </si>
  <si>
    <t>Средняя итоговая оценка качества организации и осуществления бюджетного процесса в поселениях района</t>
  </si>
  <si>
    <t>Отношение объема муниципального долга района к общему объему доходов бюджета района без учета объема безвозмездных поступлений (безвозмездных поступлений и (или) поступлений налоговых доходов по дополнительным нормативам отчислений от налога на доходы физических лиц), не более 100%</t>
  </si>
  <si>
    <t>Значение показателя на 2024 год</t>
  </si>
  <si>
    <r>
      <rPr>
        <sz val="12"/>
        <rFont val="Times New Roman"/>
        <family val="1"/>
        <charset val="204"/>
      </rPr>
      <t>Целевые показатели муниципальной программы</t>
    </r>
    <r>
      <rPr>
        <u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 xml:space="preserve">«Управление в сфере муниципальных финансов в Нижневартовском районе» на 2024-2026 годы </t>
    </r>
  </si>
  <si>
    <t>Комплекс процессных мероприятий  "Выравнивание бюджетной обеспеченности поселений района"</t>
  </si>
  <si>
    <t xml:space="preserve">Комплекс процессных мероприятий "Обеспечение сбалансированности бюджетов поселений района, предоставление межбюджетных трансфертов на исполнение вопросов местного значения поселений, для компенсации дополнительных расходов, возникших в результате решений, принятых органами власти другого уровня" </t>
  </si>
  <si>
    <t>Комплекс процессных мероприятий "Повышение эффективности управления муниципальными финансами"</t>
  </si>
  <si>
    <t>Комплекс процессных мероприятий "Управление резервными средствами бюджета Нижневартовского района"</t>
  </si>
  <si>
    <t xml:space="preserve">Комплекс процессных мероприятий  "Эффективное управление муниципальным долгом" </t>
  </si>
  <si>
    <t>план на 2024 год *</t>
  </si>
  <si>
    <t>Подпрограмма  «Управление муниципальными финансами в Нижневартовском районе»</t>
  </si>
  <si>
    <t>Подпрограмма  «Создание условий для эффективного управления муниципальными финансами, повышения устойчивости бюджетов поселений Нижневартовского района»</t>
  </si>
  <si>
    <t>Исполнитель: С.С. Маликова, ведущий специалист отдела МБТ и СП, тел.: 8 (3466) 49 86 48</t>
  </si>
  <si>
    <t>По мероприятию из местного бюджета предусмотрена  дотация на поощрение за достижение наиболее высоких показателей качества организации и осуществления бюджетного процесса в поселениях в сумме 3 000,0 тыс. руб.</t>
  </si>
  <si>
    <t>По мероприятию предусмотрены дотации на выравнивание бюджетной обеспеченности предусмотрено в сумме 229 523,3 тыс. руб., в том числе из бюджета округа предусмотрено в сумме 228 066,0 тыс. руб. Исполнено 30 603,1 тыс. руб. или 13,3 %, в том числе из бюджета округа исполнено 30 408,8 тыс. руб.</t>
  </si>
  <si>
    <t>По мероприятию предусмотрено в сумме 1 033 384,4 тыс. руб., исполнено 65 525,4 тыс. руб., или 6,3 %, а именно из:                                                                                                                                                                                                                          -федерального бюджета в сумме 5 185,6 тыс. руб., исполнено 541,3 тыс. руб. или 10,4 %, в том числе: субвенции на осуществление полномочий по первичному воинскому учету на территориях, где отсутствуют военные комиссариаты в сумме 4 903,1 тыс. руб., исполнено 525,5 тыс. руб. или 10,7 %;                                                                                                                                                                             субвенции на осуществление федеральных полномочий по ЗАГС (поселения) в сумме 282,5 тыс. руб., исполнено 15,8 тыс. руб. или 5,6 %.                                                                                                                                                                                          -бюджета округа в сумме 2 410,9 тыс. руб., исполнено 146,7 тыс. руб. или 6,1%, в том числе: на обеспечение финансирования в рамках программы "Содействие занятости" 2 281,6 тыс. руб., исполнено 146,7 тыс. руб. или 6,4 %; субвенции на осуществление федеральных полномочий по ЗАГС (поселения) в сумме 129,3 тыс. руб., исполнено 0,0 тыс. руб.                                                                                                                                  -местного бюджета в сумме 1 025 787,9 тыс. руб., исполнено 64 837,4 тыс. руб. или 6,3 %,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дотация на поддержку мер по обеспечению сбалансированности бюджетов в сумме 1 024 051,2 тыс.руб. (в т.ч. делегированные полномочия в сумме 583 827,2 тыс. руб.), исполнено 64 403,2 тыс. руб. или 6,3 %;                                                                                                                                                                    иные МБТ на содержание ОМС для исполнения полномочий поселением по содержанию подъездных дорог в сумме 1 736,7 тыс. руб., исполнено 434,2 тыс. руб. или 25 %.</t>
  </si>
  <si>
    <t>на 31.03.2024</t>
  </si>
  <si>
    <r>
      <t xml:space="preserve">Всего по муниципальной программе предусмотрено в сумме </t>
    </r>
    <r>
      <rPr>
        <b/>
        <sz val="12"/>
        <color rgb="FFFF0000"/>
        <rFont val="Times New Roman"/>
        <family val="1"/>
        <charset val="204"/>
      </rPr>
      <t>1 382 928,6</t>
    </r>
    <r>
      <rPr>
        <sz val="12"/>
        <color rgb="FFFF0000"/>
        <rFont val="Times New Roman"/>
        <family val="1"/>
        <charset val="204"/>
      </rPr>
      <t xml:space="preserve"> тыс. руб., исполнено в сумме </t>
    </r>
    <r>
      <rPr>
        <b/>
        <sz val="12"/>
        <color rgb="FFFF0000"/>
        <rFont val="Times New Roman"/>
        <family val="1"/>
        <charset val="204"/>
      </rPr>
      <t>96 128,5</t>
    </r>
    <r>
      <rPr>
        <sz val="12"/>
        <color rgb="FFFF0000"/>
        <rFont val="Times New Roman"/>
        <family val="1"/>
        <charset val="204"/>
      </rPr>
      <t xml:space="preserve"> тыс. руб. или </t>
    </r>
    <r>
      <rPr>
        <b/>
        <sz val="12"/>
        <color rgb="FFFF0000"/>
        <rFont val="Times New Roman"/>
        <family val="1"/>
        <charset val="204"/>
      </rPr>
      <t>7,0 %</t>
    </r>
    <r>
      <rPr>
        <sz val="12"/>
        <color rgb="FFFF0000"/>
        <rFont val="Times New Roman"/>
        <family val="1"/>
        <charset val="204"/>
      </rPr>
      <t>, в том числе: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</si>
</sst>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  <numFmt numFmtId="171" formatCode="#,##0.00_ ;\-#,##0.00\ "/>
    <numFmt numFmtId="172" formatCode="0.0%"/>
    <numFmt numFmtId="173" formatCode="_-* #,##0.0\ _₽_-;\-* #,##0.0\ _₽_-;_-* &quot;-&quot;?\ _₽_-;_-@_-"/>
  </numFmts>
  <fonts count="4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 Cyr"/>
      <charset val="204"/>
    </font>
    <font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349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19" fillId="0" borderId="0" xfId="0" applyFont="1"/>
    <xf numFmtId="0" fontId="25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16" fillId="0" borderId="0" xfId="3" applyFont="1" applyFill="1"/>
    <xf numFmtId="49" fontId="16" fillId="0" borderId="0" xfId="3" applyNumberFormat="1" applyFont="1" applyFill="1"/>
    <xf numFmtId="0" fontId="16" fillId="0" borderId="0" xfId="3" applyFont="1" applyFill="1" applyAlignment="1">
      <alignment horizontal="right"/>
    </xf>
    <xf numFmtId="0" fontId="3" fillId="4" borderId="13" xfId="3" applyFont="1" applyFill="1" applyBorder="1" applyAlignment="1">
      <alignment vertical="top" wrapText="1"/>
    </xf>
    <xf numFmtId="0" fontId="3" fillId="4" borderId="11" xfId="3" applyFont="1" applyFill="1" applyBorder="1" applyAlignment="1">
      <alignment vertical="top" wrapText="1"/>
    </xf>
    <xf numFmtId="0" fontId="3" fillId="4" borderId="3" xfId="3" applyFont="1" applyFill="1" applyBorder="1" applyAlignment="1">
      <alignment vertical="top" wrapText="1"/>
    </xf>
    <xf numFmtId="0" fontId="16" fillId="0" borderId="10" xfId="3" applyFont="1" applyFill="1" applyBorder="1" applyAlignment="1">
      <alignment horizontal="center"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0" fontId="1" fillId="0" borderId="2" xfId="3" applyFont="1" applyFill="1" applyBorder="1" applyAlignment="1">
      <alignment horizontal="left" vertical="center" wrapText="1"/>
    </xf>
    <xf numFmtId="166" fontId="16" fillId="0" borderId="1" xfId="3" applyNumberFormat="1" applyFont="1" applyFill="1" applyBorder="1" applyAlignment="1">
      <alignment horizontal="center" vertical="center" wrapText="1"/>
    </xf>
    <xf numFmtId="166" fontId="16" fillId="0" borderId="4" xfId="3" applyNumberFormat="1" applyFont="1" applyFill="1" applyBorder="1" applyAlignment="1">
      <alignment horizontal="center" vertical="center" wrapText="1"/>
    </xf>
    <xf numFmtId="165" fontId="1" fillId="0" borderId="2" xfId="3" applyNumberFormat="1" applyFont="1" applyFill="1" applyBorder="1" applyAlignment="1">
      <alignment horizontal="left" vertical="center" wrapText="1"/>
    </xf>
    <xf numFmtId="0" fontId="16" fillId="0" borderId="5" xfId="3" applyFont="1" applyFill="1" applyBorder="1"/>
    <xf numFmtId="0" fontId="1" fillId="0" borderId="1" xfId="3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center" vertical="center" wrapText="1"/>
    </xf>
    <xf numFmtId="165" fontId="1" fillId="0" borderId="1" xfId="3" applyNumberFormat="1" applyFont="1" applyFill="1" applyBorder="1" applyAlignment="1">
      <alignment horizontal="left" vertical="center" wrapText="1"/>
    </xf>
    <xf numFmtId="0" fontId="16" fillId="0" borderId="0" xfId="3" applyFont="1" applyFill="1" applyBorder="1"/>
    <xf numFmtId="0" fontId="16" fillId="0" borderId="1" xfId="3" applyFont="1" applyFill="1" applyBorder="1"/>
    <xf numFmtId="0" fontId="28" fillId="0" borderId="1" xfId="3" applyFont="1" applyFill="1" applyBorder="1"/>
    <xf numFmtId="166" fontId="16" fillId="0" borderId="1" xfId="3" applyNumberFormat="1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wrapText="1"/>
    </xf>
    <xf numFmtId="0" fontId="16" fillId="0" borderId="1" xfId="3" applyFont="1" applyFill="1" applyBorder="1" applyAlignment="1">
      <alignment horizontal="center" vertical="center"/>
    </xf>
    <xf numFmtId="0" fontId="3" fillId="0" borderId="0" xfId="3" applyFont="1" applyFill="1"/>
    <xf numFmtId="49" fontId="3" fillId="0" borderId="0" xfId="3" applyNumberFormat="1" applyFont="1" applyFill="1"/>
    <xf numFmtId="0" fontId="30" fillId="0" borderId="0" xfId="3" applyFont="1" applyFill="1"/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left" vertical="center" wrapText="1"/>
    </xf>
    <xf numFmtId="0" fontId="32" fillId="0" borderId="0" xfId="3" applyFont="1" applyFill="1" applyBorder="1" applyAlignment="1">
      <alignment horizontal="right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 vertical="center"/>
    </xf>
    <xf numFmtId="0" fontId="16" fillId="0" borderId="1" xfId="3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center" wrapText="1"/>
    </xf>
    <xf numFmtId="0" fontId="24" fillId="0" borderId="0" xfId="3" applyFont="1" applyFill="1"/>
    <xf numFmtId="0" fontId="18" fillId="0" borderId="0" xfId="0" applyFont="1" applyAlignment="1">
      <alignment horizontal="center" vertical="top" wrapText="1"/>
    </xf>
    <xf numFmtId="3" fontId="19" fillId="0" borderId="0" xfId="0" applyNumberFormat="1" applyFont="1" applyAlignment="1">
      <alignment horizontal="center" vertical="center"/>
    </xf>
    <xf numFmtId="165" fontId="19" fillId="0" borderId="0" xfId="0" applyNumberFormat="1" applyFont="1" applyFill="1" applyBorder="1" applyAlignment="1">
      <alignment horizontal="justify" vertical="top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center" vertical="center"/>
    </xf>
    <xf numFmtId="165" fontId="20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65" fontId="3" fillId="0" borderId="0" xfId="2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167" fontId="3" fillId="0" borderId="0" xfId="0" applyNumberFormat="1" applyFont="1" applyFill="1" applyAlignment="1" applyProtection="1">
      <alignment horizontal="center" vertical="center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169" fontId="19" fillId="0" borderId="1" xfId="2" applyNumberFormat="1" applyFont="1" applyFill="1" applyBorder="1" applyAlignment="1" applyProtection="1">
      <alignment horizontal="center" vertical="center" wrapText="1"/>
    </xf>
    <xf numFmtId="169" fontId="18" fillId="0" borderId="1" xfId="2" applyNumberFormat="1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9" fontId="22" fillId="0" borderId="1" xfId="2" applyNumberFormat="1" applyFont="1" applyFill="1" applyBorder="1" applyAlignment="1" applyProtection="1">
      <alignment horizontal="center" vertical="center" wrapText="1"/>
    </xf>
    <xf numFmtId="10" fontId="18" fillId="0" borderId="1" xfId="2" applyNumberFormat="1" applyFont="1" applyFill="1" applyBorder="1" applyAlignment="1" applyProtection="1">
      <alignment horizontal="center" vertical="center" wrapText="1"/>
    </xf>
    <xf numFmtId="10" fontId="19" fillId="0" borderId="1" xfId="2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/>
    </xf>
    <xf numFmtId="165" fontId="20" fillId="0" borderId="0" xfId="0" applyNumberFormat="1" applyFont="1" applyFill="1" applyBorder="1" applyAlignment="1" applyProtection="1">
      <alignment horizontal="left" vertical="center"/>
    </xf>
    <xf numFmtId="165" fontId="20" fillId="0" borderId="0" xfId="2" applyNumberFormat="1" applyFont="1" applyFill="1" applyBorder="1" applyAlignment="1" applyProtection="1">
      <alignment horizontal="left" vertical="center" wrapText="1"/>
    </xf>
    <xf numFmtId="10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/>
    </xf>
    <xf numFmtId="165" fontId="18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 vertical="center" wrapText="1"/>
    </xf>
    <xf numFmtId="0" fontId="19" fillId="0" borderId="1" xfId="0" applyFont="1" applyBorder="1" applyAlignment="1">
      <alignment horizontal="center" vertical="top" wrapText="1"/>
    </xf>
    <xf numFmtId="0" fontId="23" fillId="0" borderId="0" xfId="0" applyFont="1" applyFill="1" applyBorder="1" applyAlignment="1" applyProtection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170" fontId="19" fillId="0" borderId="1" xfId="2" applyNumberFormat="1" applyFont="1" applyBorder="1" applyAlignment="1">
      <alignment horizontal="center" vertical="center" wrapText="1"/>
    </xf>
    <xf numFmtId="171" fontId="19" fillId="0" borderId="1" xfId="2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0" xfId="0" applyFont="1" applyFill="1" applyBorder="1" applyAlignment="1" applyProtection="1">
      <alignment vertical="center" wrapText="1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left" vertical="center" wrapText="1"/>
      <protection locked="0"/>
    </xf>
    <xf numFmtId="3" fontId="19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</xf>
    <xf numFmtId="10" fontId="19" fillId="0" borderId="1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Fill="1" applyAlignment="1" applyProtection="1">
      <alignment horizontal="left" vertical="center"/>
    </xf>
    <xf numFmtId="0" fontId="3" fillId="5" borderId="0" xfId="0" applyFont="1" applyFill="1" applyAlignment="1" applyProtection="1">
      <alignment horizontal="center" vertical="center"/>
    </xf>
    <xf numFmtId="165" fontId="19" fillId="5" borderId="1" xfId="0" applyNumberFormat="1" applyFont="1" applyFill="1" applyBorder="1" applyAlignment="1" applyProtection="1">
      <alignment horizontal="center" vertical="center" wrapText="1"/>
    </xf>
    <xf numFmtId="0" fontId="19" fillId="5" borderId="1" xfId="0" applyNumberFormat="1" applyFont="1" applyFill="1" applyBorder="1" applyAlignment="1" applyProtection="1">
      <alignment horizontal="center" vertical="center" wrapText="1"/>
    </xf>
    <xf numFmtId="169" fontId="18" fillId="5" borderId="1" xfId="2" applyNumberFormat="1" applyFont="1" applyFill="1" applyBorder="1" applyAlignment="1" applyProtection="1">
      <alignment horizontal="center" vertical="center" wrapText="1"/>
    </xf>
    <xf numFmtId="169" fontId="19" fillId="5" borderId="1" xfId="2" applyNumberFormat="1" applyFont="1" applyFill="1" applyBorder="1" applyAlignment="1" applyProtection="1">
      <alignment horizontal="center" vertical="center" wrapText="1"/>
    </xf>
    <xf numFmtId="0" fontId="16" fillId="5" borderId="0" xfId="0" applyFont="1" applyFill="1" applyBorder="1" applyAlignment="1" applyProtection="1">
      <alignment horizontal="center" vertical="center" wrapText="1"/>
    </xf>
    <xf numFmtId="0" fontId="20" fillId="5" borderId="0" xfId="0" applyFont="1" applyFill="1" applyBorder="1" applyAlignment="1" applyProtection="1">
      <alignment horizontal="left" vertical="center" wrapText="1"/>
    </xf>
    <xf numFmtId="0" fontId="20" fillId="5" borderId="0" xfId="0" applyFont="1" applyFill="1" applyBorder="1" applyAlignment="1" applyProtection="1">
      <alignment horizontal="left" vertical="center"/>
    </xf>
    <xf numFmtId="0" fontId="20" fillId="5" borderId="0" xfId="0" applyFont="1" applyFill="1" applyAlignment="1" applyProtection="1">
      <alignment horizontal="left" vertical="center"/>
    </xf>
    <xf numFmtId="0" fontId="20" fillId="5" borderId="0" xfId="0" applyFont="1" applyFill="1" applyAlignment="1" applyProtection="1">
      <alignment horizontal="center" vertical="center"/>
    </xf>
    <xf numFmtId="172" fontId="18" fillId="0" borderId="1" xfId="7" applyNumberFormat="1" applyFont="1" applyFill="1" applyBorder="1" applyAlignment="1" applyProtection="1">
      <alignment horizontal="center" vertical="center" wrapText="1"/>
    </xf>
    <xf numFmtId="172" fontId="19" fillId="0" borderId="1" xfId="7" applyNumberFormat="1" applyFont="1" applyFill="1" applyBorder="1" applyAlignment="1" applyProtection="1">
      <alignment horizontal="center" vertical="center" wrapText="1"/>
    </xf>
    <xf numFmtId="172" fontId="18" fillId="0" borderId="1" xfId="2" applyNumberFormat="1" applyFont="1" applyFill="1" applyBorder="1" applyAlignment="1" applyProtection="1">
      <alignment horizontal="center" vertical="center" wrapText="1"/>
    </xf>
    <xf numFmtId="172" fontId="19" fillId="0" borderId="1" xfId="2" applyNumberFormat="1" applyFont="1" applyFill="1" applyBorder="1" applyAlignment="1" applyProtection="1">
      <alignment horizontal="center" vertical="center" wrapText="1"/>
    </xf>
    <xf numFmtId="166" fontId="3" fillId="0" borderId="0" xfId="0" applyNumberFormat="1" applyFont="1" applyFill="1" applyAlignment="1" applyProtection="1">
      <alignment horizontal="center" vertical="center"/>
    </xf>
    <xf numFmtId="166" fontId="23" fillId="0" borderId="0" xfId="0" applyNumberFormat="1" applyFont="1" applyFill="1" applyBorder="1" applyAlignment="1" applyProtection="1">
      <alignment horizontal="left" vertical="center"/>
    </xf>
    <xf numFmtId="166" fontId="3" fillId="0" borderId="0" xfId="0" applyNumberFormat="1" applyFont="1" applyFill="1" applyBorder="1" applyAlignment="1" applyProtection="1">
      <alignment horizontal="center" vertical="center"/>
    </xf>
    <xf numFmtId="166" fontId="19" fillId="0" borderId="1" xfId="0" applyNumberFormat="1" applyFont="1" applyFill="1" applyBorder="1" applyAlignment="1" applyProtection="1">
      <alignment horizontal="center" vertical="center" wrapText="1"/>
    </xf>
    <xf numFmtId="166" fontId="18" fillId="0" borderId="1" xfId="2" applyNumberFormat="1" applyFont="1" applyFill="1" applyBorder="1" applyAlignment="1" applyProtection="1">
      <alignment horizontal="center" vertical="center" wrapText="1"/>
    </xf>
    <xf numFmtId="166" fontId="19" fillId="0" borderId="1" xfId="2" applyNumberFormat="1" applyFont="1" applyFill="1" applyBorder="1" applyAlignment="1" applyProtection="1">
      <alignment horizontal="center" vertical="center" wrapText="1"/>
    </xf>
    <xf numFmtId="166" fontId="16" fillId="0" borderId="0" xfId="0" applyNumberFormat="1" applyFont="1" applyFill="1" applyBorder="1" applyAlignment="1" applyProtection="1">
      <alignment horizontal="center" vertical="center" wrapText="1"/>
    </xf>
    <xf numFmtId="166" fontId="3" fillId="0" borderId="0" xfId="0" applyNumberFormat="1" applyFont="1" applyFill="1" applyBorder="1" applyAlignment="1" applyProtection="1">
      <alignment horizontal="left" vertical="center" wrapText="1"/>
    </xf>
    <xf numFmtId="166" fontId="3" fillId="0" borderId="0" xfId="0" applyNumberFormat="1" applyFont="1" applyFill="1" applyBorder="1" applyAlignment="1" applyProtection="1">
      <alignment horizontal="left" vertical="center"/>
    </xf>
    <xf numFmtId="3" fontId="19" fillId="0" borderId="1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 vertical="center" wrapText="1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10" fontId="19" fillId="0" borderId="1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 vertical="center" wrapText="1"/>
    </xf>
    <xf numFmtId="173" fontId="10" fillId="0" borderId="0" xfId="0" applyNumberFormat="1" applyFont="1" applyFill="1" applyBorder="1" applyAlignment="1" applyProtection="1">
      <alignment horizontal="left" vertical="center" wrapText="1"/>
    </xf>
    <xf numFmtId="173" fontId="10" fillId="5" borderId="0" xfId="0" applyNumberFormat="1" applyFont="1" applyFill="1" applyBorder="1" applyAlignment="1" applyProtection="1">
      <alignment horizontal="left" vertical="center" wrapText="1"/>
    </xf>
    <xf numFmtId="173" fontId="3" fillId="0" borderId="0" xfId="0" applyNumberFormat="1" applyFont="1" applyFill="1" applyAlignment="1" applyProtection="1">
      <alignment horizontal="center" vertical="center"/>
    </xf>
    <xf numFmtId="173" fontId="3" fillId="5" borderId="0" xfId="0" applyNumberFormat="1" applyFont="1" applyFill="1" applyAlignment="1" applyProtection="1">
      <alignment horizontal="center" vertical="center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165" fontId="19" fillId="0" borderId="1" xfId="0" applyNumberFormat="1" applyFont="1" applyFill="1" applyBorder="1" applyAlignment="1" applyProtection="1">
      <alignment horizontal="left" vertical="center" wrapText="1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5" fontId="18" fillId="0" borderId="1" xfId="0" applyNumberFormat="1" applyFont="1" applyFill="1" applyBorder="1" applyAlignment="1" applyProtection="1">
      <alignment horizontal="left" vertical="center" wrapText="1"/>
    </xf>
    <xf numFmtId="0" fontId="39" fillId="0" borderId="1" xfId="0" applyFont="1" applyFill="1" applyBorder="1" applyAlignment="1" applyProtection="1">
      <alignment horizontal="left" vertical="top" wrapText="1"/>
    </xf>
    <xf numFmtId="165" fontId="18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 applyProtection="1">
      <alignment horizontal="left" vertical="top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10" fontId="19" fillId="0" borderId="1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>
      <alignment horizontal="left" vertical="center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65" fontId="18" fillId="0" borderId="1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left" vertical="center" wrapText="1"/>
    </xf>
    <xf numFmtId="0" fontId="19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3" fontId="19" fillId="0" borderId="1" xfId="0" applyNumberFormat="1" applyFont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8" fillId="0" borderId="10" xfId="3" applyFont="1" applyFill="1" applyBorder="1" applyAlignment="1">
      <alignment vertical="top" wrapText="1"/>
    </xf>
    <xf numFmtId="0" fontId="31" fillId="0" borderId="8" xfId="0" applyFont="1" applyBorder="1" applyAlignment="1">
      <alignment vertical="top" wrapText="1"/>
    </xf>
    <xf numFmtId="0" fontId="31" fillId="0" borderId="5" xfId="0" applyFont="1" applyBorder="1" applyAlignment="1">
      <alignment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/>
    </xf>
    <xf numFmtId="0" fontId="3" fillId="3" borderId="1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3" borderId="4" xfId="3" applyFont="1" applyFill="1" applyBorder="1" applyAlignment="1">
      <alignment horizontal="center" vertical="top" wrapText="1"/>
    </xf>
    <xf numFmtId="0" fontId="19" fillId="0" borderId="10" xfId="3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0" fontId="19" fillId="0" borderId="5" xfId="3" applyFont="1" applyFill="1" applyBorder="1" applyAlignment="1">
      <alignment horizontal="center" vertical="center" wrapText="1"/>
    </xf>
    <xf numFmtId="0" fontId="28" fillId="0" borderId="1" xfId="3" applyFont="1" applyFill="1" applyBorder="1" applyAlignment="1">
      <alignment horizontal="left" vertical="top" wrapText="1"/>
    </xf>
    <xf numFmtId="49" fontId="16" fillId="0" borderId="1" xfId="3" applyNumberFormat="1" applyFont="1" applyFill="1" applyBorder="1" applyAlignment="1">
      <alignment horizontal="center" vertical="top" wrapText="1"/>
    </xf>
    <xf numFmtId="0" fontId="16" fillId="0" borderId="4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/>
    </xf>
    <xf numFmtId="0" fontId="16" fillId="0" borderId="8" xfId="3" applyFont="1" applyFill="1" applyBorder="1" applyAlignment="1">
      <alignment horizontal="center"/>
    </xf>
    <xf numFmtId="0" fontId="16" fillId="0" borderId="5" xfId="3" applyFont="1" applyFill="1" applyBorder="1" applyAlignment="1">
      <alignment horizontal="center"/>
    </xf>
    <xf numFmtId="0" fontId="16" fillId="0" borderId="1" xfId="3" applyFont="1" applyFill="1" applyBorder="1" applyAlignment="1">
      <alignment horizontal="left" vertical="center" wrapText="1"/>
    </xf>
    <xf numFmtId="49" fontId="16" fillId="0" borderId="13" xfId="3" applyNumberFormat="1" applyFont="1" applyFill="1" applyBorder="1" applyAlignment="1">
      <alignment horizontal="center" vertical="center" wrapText="1"/>
    </xf>
    <xf numFmtId="49" fontId="16" fillId="0" borderId="11" xfId="3" applyNumberFormat="1" applyFont="1" applyFill="1" applyBorder="1" applyAlignment="1">
      <alignment horizontal="center" vertical="center" wrapText="1"/>
    </xf>
    <xf numFmtId="49" fontId="16" fillId="0" borderId="3" xfId="3" applyNumberFormat="1" applyFont="1" applyFill="1" applyBorder="1" applyAlignment="1">
      <alignment horizontal="center" vertical="center" wrapText="1"/>
    </xf>
    <xf numFmtId="0" fontId="1" fillId="3" borderId="0" xfId="3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27" fillId="3" borderId="1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0" fontId="3" fillId="0" borderId="4" xfId="3" applyFont="1" applyFill="1" applyBorder="1" applyAlignment="1">
      <alignment horizontal="center" vertical="top" wrapText="1"/>
    </xf>
    <xf numFmtId="0" fontId="3" fillId="0" borderId="7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3" borderId="10" xfId="3" applyFont="1" applyFill="1" applyBorder="1" applyAlignment="1">
      <alignment horizontal="center" vertical="top" wrapText="1"/>
    </xf>
    <xf numFmtId="0" fontId="3" fillId="3" borderId="5" xfId="3" applyFont="1" applyFill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33" fillId="0" borderId="0" xfId="0" applyFont="1" applyAlignment="1">
      <alignment horizontal="left" wrapText="1"/>
    </xf>
    <xf numFmtId="0" fontId="20" fillId="0" borderId="0" xfId="0" applyFont="1" applyFill="1" applyAlignment="1" applyProtection="1">
      <alignment vertical="center"/>
    </xf>
    <xf numFmtId="0" fontId="33" fillId="0" borderId="0" xfId="0" applyFont="1" applyAlignment="1"/>
    <xf numFmtId="0" fontId="3" fillId="0" borderId="0" xfId="3" applyFont="1" applyFill="1" applyAlignment="1">
      <alignment horizontal="left" wrapText="1"/>
    </xf>
    <xf numFmtId="0" fontId="3" fillId="0" borderId="0" xfId="3" applyFont="1" applyFill="1" applyAlignment="1">
      <alignment horizontal="left" vertical="top" wrapText="1"/>
    </xf>
    <xf numFmtId="3" fontId="20" fillId="0" borderId="0" xfId="6" applyNumberFormat="1" applyFont="1" applyAlignment="1">
      <alignment horizontal="left" vertical="top" wrapText="1"/>
    </xf>
    <xf numFmtId="0" fontId="0" fillId="0" borderId="0" xfId="0" applyAlignment="1">
      <alignment horizontal="left" wrapText="1"/>
    </xf>
    <xf numFmtId="3" fontId="20" fillId="0" borderId="0" xfId="6" applyNumberFormat="1" applyFont="1" applyAlignment="1">
      <alignment horizontal="left" vertical="center" wrapText="1"/>
    </xf>
  </cellXfs>
  <cellStyles count="8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Процентный" xfId="7" builtinId="5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229" t="s">
        <v>39</v>
      </c>
      <c r="B1" s="230"/>
      <c r="C1" s="231" t="s">
        <v>40</v>
      </c>
      <c r="D1" s="232" t="s">
        <v>44</v>
      </c>
      <c r="E1" s="233"/>
      <c r="F1" s="234"/>
      <c r="G1" s="232" t="s">
        <v>17</v>
      </c>
      <c r="H1" s="233"/>
      <c r="I1" s="234"/>
      <c r="J1" s="232" t="s">
        <v>18</v>
      </c>
      <c r="K1" s="233"/>
      <c r="L1" s="234"/>
      <c r="M1" s="232" t="s">
        <v>22</v>
      </c>
      <c r="N1" s="233"/>
      <c r="O1" s="234"/>
      <c r="P1" s="235" t="s">
        <v>23</v>
      </c>
      <c r="Q1" s="236"/>
      <c r="R1" s="232" t="s">
        <v>24</v>
      </c>
      <c r="S1" s="233"/>
      <c r="T1" s="234"/>
      <c r="U1" s="232" t="s">
        <v>25</v>
      </c>
      <c r="V1" s="233"/>
      <c r="W1" s="234"/>
      <c r="X1" s="235" t="s">
        <v>26</v>
      </c>
      <c r="Y1" s="237"/>
      <c r="Z1" s="236"/>
      <c r="AA1" s="235" t="s">
        <v>27</v>
      </c>
      <c r="AB1" s="236"/>
      <c r="AC1" s="232" t="s">
        <v>28</v>
      </c>
      <c r="AD1" s="233"/>
      <c r="AE1" s="234"/>
      <c r="AF1" s="232" t="s">
        <v>29</v>
      </c>
      <c r="AG1" s="233"/>
      <c r="AH1" s="234"/>
      <c r="AI1" s="232" t="s">
        <v>30</v>
      </c>
      <c r="AJ1" s="233"/>
      <c r="AK1" s="234"/>
      <c r="AL1" s="235" t="s">
        <v>31</v>
      </c>
      <c r="AM1" s="236"/>
      <c r="AN1" s="232" t="s">
        <v>32</v>
      </c>
      <c r="AO1" s="233"/>
      <c r="AP1" s="234"/>
      <c r="AQ1" s="232" t="s">
        <v>33</v>
      </c>
      <c r="AR1" s="233"/>
      <c r="AS1" s="234"/>
      <c r="AT1" s="232" t="s">
        <v>34</v>
      </c>
      <c r="AU1" s="233"/>
      <c r="AV1" s="234"/>
    </row>
    <row r="2" spans="1:48" ht="39" customHeight="1">
      <c r="A2" s="230"/>
      <c r="B2" s="230"/>
      <c r="C2" s="231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231" t="s">
        <v>82</v>
      </c>
      <c r="B3" s="231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31"/>
      <c r="B4" s="231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31"/>
      <c r="B5" s="231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31"/>
      <c r="B6" s="231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31"/>
      <c r="B7" s="231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31"/>
      <c r="B8" s="231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31"/>
      <c r="B9" s="231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38" t="s">
        <v>57</v>
      </c>
      <c r="B1" s="238"/>
      <c r="C1" s="238"/>
      <c r="D1" s="238"/>
      <c r="E1" s="238"/>
    </row>
    <row r="2" spans="1:5">
      <c r="A2" s="12"/>
      <c r="B2" s="12"/>
      <c r="C2" s="12"/>
      <c r="D2" s="12"/>
      <c r="E2" s="12"/>
    </row>
    <row r="3" spans="1:5">
      <c r="A3" s="239" t="s">
        <v>129</v>
      </c>
      <c r="B3" s="239"/>
      <c r="C3" s="239"/>
      <c r="D3" s="239"/>
      <c r="E3" s="239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240" t="s">
        <v>78</v>
      </c>
      <c r="B26" s="240"/>
      <c r="C26" s="240"/>
      <c r="D26" s="240"/>
      <c r="E26" s="240"/>
    </row>
    <row r="27" spans="1:5">
      <c r="A27" s="28"/>
      <c r="B27" s="28"/>
      <c r="C27" s="28"/>
      <c r="D27" s="28"/>
      <c r="E27" s="28"/>
    </row>
    <row r="28" spans="1:5">
      <c r="A28" s="240" t="s">
        <v>79</v>
      </c>
      <c r="B28" s="240"/>
      <c r="C28" s="240"/>
      <c r="D28" s="240"/>
      <c r="E28" s="240"/>
    </row>
    <row r="29" spans="1:5">
      <c r="A29" s="240"/>
      <c r="B29" s="240"/>
      <c r="C29" s="240"/>
      <c r="D29" s="240"/>
      <c r="E29" s="240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254" t="s">
        <v>45</v>
      </c>
      <c r="C3" s="254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241" t="s">
        <v>1</v>
      </c>
      <c r="B5" s="248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>
      <c r="A6" s="241"/>
      <c r="B6" s="248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241"/>
      <c r="B7" s="248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241" t="s">
        <v>3</v>
      </c>
      <c r="B8" s="248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242" t="s">
        <v>204</v>
      </c>
      <c r="N8" s="243"/>
      <c r="O8" s="244"/>
      <c r="P8" s="56"/>
      <c r="Q8" s="56"/>
    </row>
    <row r="9" spans="1:256" ht="33.950000000000003" customHeight="1">
      <c r="A9" s="241"/>
      <c r="B9" s="248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241" t="s">
        <v>4</v>
      </c>
      <c r="B10" s="248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241"/>
      <c r="B11" s="248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241" t="s">
        <v>5</v>
      </c>
      <c r="B12" s="248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241"/>
      <c r="B13" s="248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241" t="s">
        <v>9</v>
      </c>
      <c r="B14" s="248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241"/>
      <c r="B15" s="248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259"/>
      <c r="AJ16" s="259"/>
      <c r="AK16" s="259"/>
      <c r="AZ16" s="259"/>
      <c r="BA16" s="259"/>
      <c r="BB16" s="259"/>
      <c r="BQ16" s="259"/>
      <c r="BR16" s="259"/>
      <c r="BS16" s="259"/>
      <c r="CH16" s="259"/>
      <c r="CI16" s="259"/>
      <c r="CJ16" s="259"/>
      <c r="CY16" s="259"/>
      <c r="CZ16" s="259"/>
      <c r="DA16" s="259"/>
      <c r="DP16" s="259"/>
      <c r="DQ16" s="259"/>
      <c r="DR16" s="259"/>
      <c r="EG16" s="259"/>
      <c r="EH16" s="259"/>
      <c r="EI16" s="259"/>
      <c r="EX16" s="259"/>
      <c r="EY16" s="259"/>
      <c r="EZ16" s="259"/>
      <c r="FO16" s="259"/>
      <c r="FP16" s="259"/>
      <c r="FQ16" s="259"/>
      <c r="GF16" s="259"/>
      <c r="GG16" s="259"/>
      <c r="GH16" s="259"/>
      <c r="GW16" s="259"/>
      <c r="GX16" s="259"/>
      <c r="GY16" s="259"/>
      <c r="HN16" s="259"/>
      <c r="HO16" s="259"/>
      <c r="HP16" s="259"/>
      <c r="IE16" s="259"/>
      <c r="IF16" s="259"/>
      <c r="IG16" s="259"/>
      <c r="IV16" s="259"/>
    </row>
    <row r="17" spans="1:17" ht="320.25" customHeight="1">
      <c r="A17" s="241" t="s">
        <v>6</v>
      </c>
      <c r="B17" s="248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241"/>
      <c r="B18" s="248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241" t="s">
        <v>7</v>
      </c>
      <c r="B19" s="248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241"/>
      <c r="B20" s="248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241" t="s">
        <v>8</v>
      </c>
      <c r="B21" s="248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241"/>
      <c r="B22" s="248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245" t="s">
        <v>14</v>
      </c>
      <c r="B23" s="250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247"/>
      <c r="B24" s="250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249" t="s">
        <v>15</v>
      </c>
      <c r="B25" s="250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249"/>
      <c r="B26" s="250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241" t="s">
        <v>93</v>
      </c>
      <c r="B31" s="248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241"/>
      <c r="B32" s="248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241" t="s">
        <v>95</v>
      </c>
      <c r="B34" s="248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241"/>
      <c r="B35" s="248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257" t="s">
        <v>97</v>
      </c>
      <c r="B36" s="255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258"/>
      <c r="B37" s="256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241" t="s">
        <v>99</v>
      </c>
      <c r="B39" s="248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265" t="s">
        <v>246</v>
      </c>
      <c r="I39" s="266"/>
      <c r="J39" s="266"/>
      <c r="K39" s="266"/>
      <c r="L39" s="266"/>
      <c r="M39" s="266"/>
      <c r="N39" s="266"/>
      <c r="O39" s="267"/>
      <c r="P39" s="55" t="s">
        <v>188</v>
      </c>
      <c r="Q39" s="56"/>
    </row>
    <row r="40" spans="1:17" ht="39.950000000000003" customHeight="1">
      <c r="A40" s="241" t="s">
        <v>10</v>
      </c>
      <c r="B40" s="248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241" t="s">
        <v>100</v>
      </c>
      <c r="B41" s="248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241"/>
      <c r="B42" s="248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241" t="s">
        <v>102</v>
      </c>
      <c r="B43" s="248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262" t="s">
        <v>191</v>
      </c>
      <c r="H43" s="263"/>
      <c r="I43" s="263"/>
      <c r="J43" s="263"/>
      <c r="K43" s="263"/>
      <c r="L43" s="263"/>
      <c r="M43" s="263"/>
      <c r="N43" s="263"/>
      <c r="O43" s="264"/>
      <c r="P43" s="56"/>
      <c r="Q43" s="56"/>
    </row>
    <row r="44" spans="1:17" ht="39.950000000000003" customHeight="1">
      <c r="A44" s="241"/>
      <c r="B44" s="248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241" t="s">
        <v>104</v>
      </c>
      <c r="B45" s="248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241" t="s">
        <v>12</v>
      </c>
      <c r="B46" s="248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252" t="s">
        <v>107</v>
      </c>
      <c r="B47" s="255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253"/>
      <c r="B48" s="256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252" t="s">
        <v>108</v>
      </c>
      <c r="B49" s="255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253"/>
      <c r="B50" s="256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241" t="s">
        <v>110</v>
      </c>
      <c r="B51" s="248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241"/>
      <c r="B52" s="248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241" t="s">
        <v>113</v>
      </c>
      <c r="B53" s="248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241"/>
      <c r="B54" s="248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241" t="s">
        <v>114</v>
      </c>
      <c r="B55" s="248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241"/>
      <c r="B56" s="248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241" t="s">
        <v>116</v>
      </c>
      <c r="B57" s="248" t="s">
        <v>117</v>
      </c>
      <c r="C57" s="53" t="s">
        <v>20</v>
      </c>
      <c r="D57" s="93" t="s">
        <v>234</v>
      </c>
      <c r="E57" s="92"/>
      <c r="F57" s="92" t="s">
        <v>235</v>
      </c>
      <c r="G57" s="251" t="s">
        <v>232</v>
      </c>
      <c r="H57" s="251"/>
      <c r="I57" s="92" t="s">
        <v>236</v>
      </c>
      <c r="J57" s="92" t="s">
        <v>237</v>
      </c>
      <c r="K57" s="242" t="s">
        <v>238</v>
      </c>
      <c r="L57" s="243"/>
      <c r="M57" s="243"/>
      <c r="N57" s="243"/>
      <c r="O57" s="244"/>
      <c r="P57" s="88" t="s">
        <v>198</v>
      </c>
      <c r="Q57" s="56"/>
    </row>
    <row r="58" spans="1:17" ht="39.950000000000003" customHeight="1">
      <c r="A58" s="241"/>
      <c r="B58" s="248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245" t="s">
        <v>119</v>
      </c>
      <c r="B59" s="245" t="s">
        <v>118</v>
      </c>
      <c r="C59" s="245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246"/>
      <c r="B60" s="246"/>
      <c r="C60" s="246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246"/>
      <c r="B61" s="246"/>
      <c r="C61" s="247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247"/>
      <c r="B62" s="247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241" t="s">
        <v>120</v>
      </c>
      <c r="B63" s="248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241"/>
      <c r="B64" s="248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249" t="s">
        <v>122</v>
      </c>
      <c r="B65" s="250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249"/>
      <c r="B66" s="250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241" t="s">
        <v>124</v>
      </c>
      <c r="B67" s="248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241"/>
      <c r="B68" s="248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252" t="s">
        <v>126</v>
      </c>
      <c r="B69" s="255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253"/>
      <c r="B70" s="256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260" t="s">
        <v>254</v>
      </c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261" t="s">
        <v>215</v>
      </c>
      <c r="C79" s="261"/>
      <c r="D79" s="261"/>
      <c r="E79" s="261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154"/>
  <sheetViews>
    <sheetView tabSelected="1" topLeftCell="A53" zoomScale="80" zoomScaleNormal="80" zoomScaleSheetLayoutView="85" workbookViewId="0">
      <selection activeCell="M1" sqref="M1"/>
    </sheetView>
  </sheetViews>
  <sheetFormatPr defaultColWidth="9.140625" defaultRowHeight="12.75"/>
  <cols>
    <col min="1" max="1" width="8" style="141" customWidth="1"/>
    <col min="2" max="2" width="34" style="95" customWidth="1"/>
    <col min="3" max="3" width="13.7109375" style="141" customWidth="1"/>
    <col min="4" max="4" width="20.7109375" style="141" customWidth="1"/>
    <col min="5" max="5" width="12.85546875" style="141" hidden="1" customWidth="1"/>
    <col min="6" max="6" width="21" style="141" bestFit="1" customWidth="1"/>
    <col min="7" max="7" width="13.7109375" style="141" customWidth="1"/>
    <col min="8" max="8" width="9.5703125" style="141" customWidth="1"/>
    <col min="9" max="9" width="13.140625" style="141" customWidth="1"/>
    <col min="10" max="10" width="14.140625" style="141" customWidth="1"/>
    <col min="11" max="11" width="10.28515625" style="141" customWidth="1"/>
    <col min="12" max="12" width="12.5703125" style="141" bestFit="1" customWidth="1"/>
    <col min="13" max="13" width="13.140625" style="141" customWidth="1"/>
    <col min="14" max="14" width="10.28515625" style="141" customWidth="1"/>
    <col min="15" max="15" width="13.28515625" style="141" customWidth="1"/>
    <col min="16" max="16" width="13.28515625" style="194" customWidth="1"/>
    <col min="17" max="17" width="10.28515625" style="141" customWidth="1"/>
    <col min="18" max="18" width="13.42578125" style="141" customWidth="1"/>
    <col min="19" max="19" width="5.5703125" style="141" bestFit="1" customWidth="1"/>
    <col min="20" max="20" width="10.28515625" style="141" customWidth="1"/>
    <col min="21" max="21" width="12.5703125" style="141" bestFit="1" customWidth="1"/>
    <col min="22" max="22" width="5.5703125" style="141" bestFit="1" customWidth="1"/>
    <col min="23" max="23" width="10.28515625" style="141" customWidth="1"/>
    <col min="24" max="24" width="14.140625" style="141" customWidth="1"/>
    <col min="25" max="25" width="5.5703125" style="141" bestFit="1" customWidth="1"/>
    <col min="26" max="26" width="10.28515625" style="141" customWidth="1"/>
    <col min="27" max="27" width="12" style="141" customWidth="1"/>
    <col min="28" max="28" width="5.5703125" style="141" bestFit="1" customWidth="1"/>
    <col min="29" max="29" width="10.28515625" style="141" customWidth="1"/>
    <col min="30" max="30" width="12.5703125" style="141" bestFit="1" customWidth="1"/>
    <col min="31" max="31" width="5.5703125" style="141" customWidth="1"/>
    <col min="32" max="32" width="10.28515625" style="141" customWidth="1"/>
    <col min="33" max="33" width="13.28515625" style="141" customWidth="1"/>
    <col min="34" max="34" width="5.5703125" style="141" bestFit="1" customWidth="1"/>
    <col min="35" max="35" width="10.28515625" style="141" customWidth="1"/>
    <col min="36" max="36" width="13.42578125" style="141" customWidth="1"/>
    <col min="37" max="37" width="5.5703125" style="141" bestFit="1" customWidth="1"/>
    <col min="38" max="38" width="10.28515625" style="141" customWidth="1"/>
    <col min="39" max="39" width="12.5703125" style="141" bestFit="1" customWidth="1"/>
    <col min="40" max="40" width="5.5703125" style="141" bestFit="1" customWidth="1"/>
    <col min="41" max="41" width="10.28515625" style="141" customWidth="1"/>
    <col min="42" max="42" width="15.140625" style="141" customWidth="1"/>
    <col min="43" max="43" width="8.7109375" style="208" customWidth="1"/>
    <col min="44" max="44" width="10.28515625" style="141" customWidth="1"/>
    <col min="45" max="45" width="56.7109375" style="142" customWidth="1"/>
    <col min="46" max="16384" width="9.140625" style="142"/>
  </cols>
  <sheetData>
    <row r="1" spans="1:45" ht="18.75">
      <c r="A1" s="193" t="s">
        <v>349</v>
      </c>
      <c r="O1" s="227"/>
      <c r="P1" s="228"/>
      <c r="AS1" s="143" t="s">
        <v>266</v>
      </c>
    </row>
    <row r="2" spans="1:45" s="191" customFormat="1" ht="10.5" customHeight="1">
      <c r="A2" s="193"/>
      <c r="B2" s="95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94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208"/>
      <c r="AR2" s="141"/>
      <c r="AS2" s="143"/>
    </row>
    <row r="3" spans="1:45" s="144" customFormat="1" ht="24" customHeight="1">
      <c r="A3" s="281" t="s">
        <v>305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</row>
    <row r="4" spans="1:45" s="145" customFormat="1" ht="17.25" customHeight="1">
      <c r="A4" s="282" t="s">
        <v>329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</row>
    <row r="5" spans="1:45" s="146" customFormat="1" ht="24" customHeight="1">
      <c r="A5" s="282" t="s">
        <v>330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</row>
    <row r="6" spans="1:45" s="146" customFormat="1" ht="24" customHeight="1">
      <c r="A6" s="286" t="s">
        <v>304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180"/>
      <c r="AL6" s="180"/>
      <c r="AM6" s="180"/>
      <c r="AN6" s="180"/>
      <c r="AO6" s="180"/>
      <c r="AP6" s="180"/>
      <c r="AQ6" s="209"/>
      <c r="AR6" s="180"/>
      <c r="AS6" s="180"/>
    </row>
    <row r="7" spans="1:45">
      <c r="A7" s="283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142"/>
      <c r="AL7" s="142"/>
      <c r="AM7" s="142"/>
      <c r="AN7" s="142"/>
      <c r="AO7" s="142"/>
      <c r="AP7" s="142"/>
      <c r="AQ7" s="210"/>
      <c r="AR7" s="142"/>
      <c r="AS7" s="142" t="s">
        <v>331</v>
      </c>
    </row>
    <row r="8" spans="1:45" ht="45.6" customHeight="1">
      <c r="A8" s="271" t="s">
        <v>0</v>
      </c>
      <c r="B8" s="271" t="s">
        <v>316</v>
      </c>
      <c r="C8" s="271" t="s">
        <v>258</v>
      </c>
      <c r="D8" s="271" t="s">
        <v>40</v>
      </c>
      <c r="E8" s="156"/>
      <c r="F8" s="271" t="s">
        <v>256</v>
      </c>
      <c r="G8" s="271"/>
      <c r="H8" s="271"/>
      <c r="I8" s="271" t="s">
        <v>255</v>
      </c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68" t="s">
        <v>296</v>
      </c>
    </row>
    <row r="9" spans="1:45" ht="45.6" customHeight="1">
      <c r="A9" s="271"/>
      <c r="B9" s="271"/>
      <c r="C9" s="271"/>
      <c r="D9" s="271"/>
      <c r="E9" s="271" t="s">
        <v>325</v>
      </c>
      <c r="F9" s="271" t="s">
        <v>342</v>
      </c>
      <c r="G9" s="271" t="s">
        <v>272</v>
      </c>
      <c r="H9" s="285" t="s">
        <v>19</v>
      </c>
      <c r="I9" s="271" t="s">
        <v>17</v>
      </c>
      <c r="J9" s="271"/>
      <c r="K9" s="271"/>
      <c r="L9" s="271" t="s">
        <v>18</v>
      </c>
      <c r="M9" s="271"/>
      <c r="N9" s="271"/>
      <c r="O9" s="271" t="s">
        <v>22</v>
      </c>
      <c r="P9" s="271"/>
      <c r="Q9" s="271"/>
      <c r="R9" s="271" t="s">
        <v>24</v>
      </c>
      <c r="S9" s="271"/>
      <c r="T9" s="271"/>
      <c r="U9" s="271" t="s">
        <v>25</v>
      </c>
      <c r="V9" s="271"/>
      <c r="W9" s="271"/>
      <c r="X9" s="271" t="s">
        <v>26</v>
      </c>
      <c r="Y9" s="271"/>
      <c r="Z9" s="271"/>
      <c r="AA9" s="271" t="s">
        <v>28</v>
      </c>
      <c r="AB9" s="271"/>
      <c r="AC9" s="271"/>
      <c r="AD9" s="271" t="s">
        <v>29</v>
      </c>
      <c r="AE9" s="271"/>
      <c r="AF9" s="271"/>
      <c r="AG9" s="271" t="s">
        <v>30</v>
      </c>
      <c r="AH9" s="271"/>
      <c r="AI9" s="276"/>
      <c r="AJ9" s="271" t="s">
        <v>32</v>
      </c>
      <c r="AK9" s="271"/>
      <c r="AL9" s="271"/>
      <c r="AM9" s="271" t="s">
        <v>33</v>
      </c>
      <c r="AN9" s="271"/>
      <c r="AO9" s="271"/>
      <c r="AP9" s="271" t="s">
        <v>34</v>
      </c>
      <c r="AQ9" s="271"/>
      <c r="AR9" s="271"/>
      <c r="AS9" s="268"/>
    </row>
    <row r="10" spans="1:45" ht="45.6" customHeight="1">
      <c r="A10" s="271"/>
      <c r="B10" s="271"/>
      <c r="C10" s="271"/>
      <c r="D10" s="271"/>
      <c r="E10" s="271"/>
      <c r="F10" s="271"/>
      <c r="G10" s="271"/>
      <c r="H10" s="285"/>
      <c r="I10" s="156" t="s">
        <v>20</v>
      </c>
      <c r="J10" s="220" t="s">
        <v>21</v>
      </c>
      <c r="K10" s="171" t="s">
        <v>19</v>
      </c>
      <c r="L10" s="156" t="s">
        <v>20</v>
      </c>
      <c r="M10" s="221" t="s">
        <v>21</v>
      </c>
      <c r="N10" s="222" t="s">
        <v>19</v>
      </c>
      <c r="O10" s="221" t="s">
        <v>20</v>
      </c>
      <c r="P10" s="195" t="s">
        <v>21</v>
      </c>
      <c r="Q10" s="192" t="s">
        <v>19</v>
      </c>
      <c r="R10" s="156" t="s">
        <v>20</v>
      </c>
      <c r="S10" s="156" t="s">
        <v>21</v>
      </c>
      <c r="T10" s="192" t="s">
        <v>19</v>
      </c>
      <c r="U10" s="156" t="s">
        <v>20</v>
      </c>
      <c r="V10" s="156" t="s">
        <v>21</v>
      </c>
      <c r="W10" s="192" t="s">
        <v>19</v>
      </c>
      <c r="X10" s="156" t="s">
        <v>20</v>
      </c>
      <c r="Y10" s="156" t="s">
        <v>21</v>
      </c>
      <c r="Z10" s="192" t="s">
        <v>19</v>
      </c>
      <c r="AA10" s="156" t="s">
        <v>20</v>
      </c>
      <c r="AB10" s="156" t="s">
        <v>21</v>
      </c>
      <c r="AC10" s="192" t="s">
        <v>19</v>
      </c>
      <c r="AD10" s="156" t="s">
        <v>20</v>
      </c>
      <c r="AE10" s="156" t="s">
        <v>21</v>
      </c>
      <c r="AF10" s="192" t="s">
        <v>19</v>
      </c>
      <c r="AG10" s="156" t="s">
        <v>20</v>
      </c>
      <c r="AH10" s="156" t="s">
        <v>21</v>
      </c>
      <c r="AI10" s="192" t="s">
        <v>19</v>
      </c>
      <c r="AJ10" s="156" t="s">
        <v>20</v>
      </c>
      <c r="AK10" s="156" t="s">
        <v>21</v>
      </c>
      <c r="AL10" s="192" t="s">
        <v>19</v>
      </c>
      <c r="AM10" s="156" t="s">
        <v>20</v>
      </c>
      <c r="AN10" s="156" t="s">
        <v>21</v>
      </c>
      <c r="AO10" s="192" t="s">
        <v>19</v>
      </c>
      <c r="AP10" s="156" t="s">
        <v>20</v>
      </c>
      <c r="AQ10" s="211" t="s">
        <v>21</v>
      </c>
      <c r="AR10" s="192" t="s">
        <v>19</v>
      </c>
      <c r="AS10" s="268"/>
    </row>
    <row r="11" spans="1:45" s="147" customFormat="1" ht="15.75">
      <c r="A11" s="172">
        <v>1</v>
      </c>
      <c r="B11" s="172">
        <v>2</v>
      </c>
      <c r="C11" s="172">
        <v>3</v>
      </c>
      <c r="D11" s="172">
        <v>4</v>
      </c>
      <c r="E11" s="172">
        <v>5</v>
      </c>
      <c r="F11" s="172">
        <v>5</v>
      </c>
      <c r="G11" s="172">
        <v>6</v>
      </c>
      <c r="H11" s="173">
        <v>7</v>
      </c>
      <c r="I11" s="172">
        <v>8</v>
      </c>
      <c r="J11" s="172">
        <v>9</v>
      </c>
      <c r="K11" s="173">
        <v>10</v>
      </c>
      <c r="L11" s="172">
        <v>11</v>
      </c>
      <c r="M11" s="172">
        <v>12</v>
      </c>
      <c r="N11" s="173">
        <v>10</v>
      </c>
      <c r="O11" s="172">
        <v>14</v>
      </c>
      <c r="P11" s="196">
        <v>15</v>
      </c>
      <c r="Q11" s="173">
        <v>10</v>
      </c>
      <c r="R11" s="172">
        <v>17</v>
      </c>
      <c r="S11" s="172">
        <v>18</v>
      </c>
      <c r="T11" s="173">
        <v>10</v>
      </c>
      <c r="U11" s="172">
        <v>20</v>
      </c>
      <c r="V11" s="172">
        <v>21</v>
      </c>
      <c r="W11" s="173">
        <v>10</v>
      </c>
      <c r="X11" s="172">
        <v>23</v>
      </c>
      <c r="Y11" s="172">
        <v>24</v>
      </c>
      <c r="Z11" s="173">
        <v>10</v>
      </c>
      <c r="AA11" s="172">
        <v>26</v>
      </c>
      <c r="AB11" s="172">
        <v>24</v>
      </c>
      <c r="AC11" s="173">
        <v>10</v>
      </c>
      <c r="AD11" s="172">
        <v>29</v>
      </c>
      <c r="AE11" s="172">
        <v>30</v>
      </c>
      <c r="AF11" s="173">
        <v>10</v>
      </c>
      <c r="AG11" s="172">
        <v>32</v>
      </c>
      <c r="AH11" s="172">
        <v>33</v>
      </c>
      <c r="AI11" s="173">
        <v>10</v>
      </c>
      <c r="AJ11" s="172">
        <v>35</v>
      </c>
      <c r="AK11" s="172">
        <v>36</v>
      </c>
      <c r="AL11" s="173">
        <v>10</v>
      </c>
      <c r="AM11" s="172">
        <v>38</v>
      </c>
      <c r="AN11" s="172">
        <v>39</v>
      </c>
      <c r="AO11" s="173">
        <v>10</v>
      </c>
      <c r="AP11" s="172">
        <v>41</v>
      </c>
      <c r="AQ11" s="217">
        <v>42</v>
      </c>
      <c r="AR11" s="173">
        <v>10</v>
      </c>
      <c r="AS11" s="174">
        <v>44</v>
      </c>
    </row>
    <row r="12" spans="1:45" ht="19.7" customHeight="1">
      <c r="A12" s="275" t="s">
        <v>271</v>
      </c>
      <c r="B12" s="275"/>
      <c r="C12" s="275"/>
      <c r="D12" s="175" t="s">
        <v>257</v>
      </c>
      <c r="E12" s="158">
        <f>SUM(E13:E16)</f>
        <v>736854.3</v>
      </c>
      <c r="F12" s="158">
        <f>SUM(F13:F16)</f>
        <v>1356492.24</v>
      </c>
      <c r="G12" s="158">
        <f t="shared" ref="G12:AQ12" si="0">SUM(G13:G16)</f>
        <v>293158.39999999997</v>
      </c>
      <c r="H12" s="204">
        <f>G12/F12</f>
        <v>0.21611505864567274</v>
      </c>
      <c r="I12" s="158">
        <f t="shared" si="0"/>
        <v>32635.8</v>
      </c>
      <c r="J12" s="158">
        <f t="shared" si="0"/>
        <v>38304.199999999997</v>
      </c>
      <c r="K12" s="204">
        <f>J12/I12</f>
        <v>1.1736865650604551</v>
      </c>
      <c r="L12" s="158">
        <f t="shared" si="0"/>
        <v>63495.333333333328</v>
      </c>
      <c r="M12" s="158">
        <f t="shared" si="0"/>
        <v>57824.3</v>
      </c>
      <c r="N12" s="204">
        <f>M12/L12</f>
        <v>0.91068582468002912</v>
      </c>
      <c r="O12" s="158">
        <f t="shared" si="0"/>
        <v>197027.26666666669</v>
      </c>
      <c r="P12" s="197">
        <f t="shared" si="0"/>
        <v>197029.9</v>
      </c>
      <c r="Q12" s="204">
        <f>P12/O12</f>
        <v>1.0000133653243932</v>
      </c>
      <c r="R12" s="158">
        <f t="shared" si="0"/>
        <v>56659.930000000008</v>
      </c>
      <c r="S12" s="158">
        <f t="shared" si="0"/>
        <v>0</v>
      </c>
      <c r="T12" s="204">
        <f>S12/R12</f>
        <v>0</v>
      </c>
      <c r="U12" s="158">
        <f t="shared" si="0"/>
        <v>56225.73</v>
      </c>
      <c r="V12" s="158">
        <f t="shared" si="0"/>
        <v>0</v>
      </c>
      <c r="W12" s="204">
        <f>V12/U12</f>
        <v>0</v>
      </c>
      <c r="X12" s="158">
        <f t="shared" si="0"/>
        <v>208062.63000000003</v>
      </c>
      <c r="Y12" s="158">
        <f t="shared" si="0"/>
        <v>0</v>
      </c>
      <c r="Z12" s="204">
        <f>Y12/X12</f>
        <v>0</v>
      </c>
      <c r="AA12" s="158">
        <f t="shared" si="0"/>
        <v>56659.930000000008</v>
      </c>
      <c r="AB12" s="158">
        <f t="shared" si="0"/>
        <v>0</v>
      </c>
      <c r="AC12" s="204">
        <f>AB12/AA12</f>
        <v>0</v>
      </c>
      <c r="AD12" s="158">
        <f t="shared" si="0"/>
        <v>59225.73000000001</v>
      </c>
      <c r="AE12" s="158">
        <f t="shared" si="0"/>
        <v>0</v>
      </c>
      <c r="AF12" s="204">
        <f>AE12/AD12</f>
        <v>0</v>
      </c>
      <c r="AG12" s="158">
        <f t="shared" si="0"/>
        <v>248092.73000000004</v>
      </c>
      <c r="AH12" s="158">
        <f t="shared" si="0"/>
        <v>0</v>
      </c>
      <c r="AI12" s="204">
        <f>AH12/AG12</f>
        <v>0</v>
      </c>
      <c r="AJ12" s="158">
        <f t="shared" si="0"/>
        <v>49009.253333333341</v>
      </c>
      <c r="AK12" s="158">
        <f t="shared" si="0"/>
        <v>0</v>
      </c>
      <c r="AL12" s="204">
        <f>AK12/AJ12</f>
        <v>0</v>
      </c>
      <c r="AM12" s="158">
        <f t="shared" si="0"/>
        <v>48574.953333333331</v>
      </c>
      <c r="AN12" s="158">
        <f t="shared" si="0"/>
        <v>0</v>
      </c>
      <c r="AO12" s="204">
        <f>AN12/AM12</f>
        <v>0</v>
      </c>
      <c r="AP12" s="158">
        <f t="shared" si="0"/>
        <v>280822.95333333331</v>
      </c>
      <c r="AQ12" s="212">
        <f t="shared" si="0"/>
        <v>0</v>
      </c>
      <c r="AR12" s="204">
        <f>AQ12/AP12</f>
        <v>0</v>
      </c>
      <c r="AS12" s="274" t="s">
        <v>350</v>
      </c>
    </row>
    <row r="13" spans="1:45" ht="30.75" customHeight="1">
      <c r="A13" s="275"/>
      <c r="B13" s="275"/>
      <c r="C13" s="275"/>
      <c r="D13" s="159" t="s">
        <v>37</v>
      </c>
      <c r="E13" s="157">
        <f>E23</f>
        <v>5185.6000000000004</v>
      </c>
      <c r="F13" s="157">
        <f>F23</f>
        <v>5185.5999999999995</v>
      </c>
      <c r="G13" s="157">
        <f>G23</f>
        <v>877</v>
      </c>
      <c r="H13" s="205">
        <f t="shared" ref="H13:H25" si="1">G13/F13</f>
        <v>0.16912218451095343</v>
      </c>
      <c r="I13" s="157">
        <f t="shared" ref="I13:AQ13" si="2">I23</f>
        <v>0</v>
      </c>
      <c r="J13" s="157">
        <f t="shared" si="2"/>
        <v>82.1</v>
      </c>
      <c r="K13" s="205" t="e">
        <f t="shared" ref="K13:K25" si="3">J13/I13</f>
        <v>#DIV/0!</v>
      </c>
      <c r="L13" s="157">
        <f t="shared" si="2"/>
        <v>471.4</v>
      </c>
      <c r="M13" s="157">
        <f t="shared" si="2"/>
        <v>459.2</v>
      </c>
      <c r="N13" s="205">
        <f>M13/L13</f>
        <v>0.97411964361476455</v>
      </c>
      <c r="O13" s="157">
        <f t="shared" si="2"/>
        <v>405.59999999999997</v>
      </c>
      <c r="P13" s="198">
        <f t="shared" si="2"/>
        <v>335.7</v>
      </c>
      <c r="Q13" s="205">
        <f>P13/O13</f>
        <v>0.82766272189349122</v>
      </c>
      <c r="R13" s="157">
        <f t="shared" si="2"/>
        <v>471.4</v>
      </c>
      <c r="S13" s="157">
        <f t="shared" si="2"/>
        <v>0</v>
      </c>
      <c r="T13" s="205">
        <f>S13/R13</f>
        <v>0</v>
      </c>
      <c r="U13" s="157">
        <f t="shared" si="2"/>
        <v>471.4</v>
      </c>
      <c r="V13" s="157">
        <f t="shared" si="2"/>
        <v>0</v>
      </c>
      <c r="W13" s="205">
        <f>V13/U13</f>
        <v>0</v>
      </c>
      <c r="X13" s="157">
        <f t="shared" si="2"/>
        <v>471.4</v>
      </c>
      <c r="Y13" s="157">
        <f t="shared" si="2"/>
        <v>0</v>
      </c>
      <c r="Z13" s="205">
        <f>Y13/X13</f>
        <v>0</v>
      </c>
      <c r="AA13" s="157">
        <f t="shared" si="2"/>
        <v>471.4</v>
      </c>
      <c r="AB13" s="157">
        <f t="shared" si="2"/>
        <v>0</v>
      </c>
      <c r="AC13" s="205">
        <f>AB13/AA13</f>
        <v>0</v>
      </c>
      <c r="AD13" s="157">
        <f t="shared" si="2"/>
        <v>471.4</v>
      </c>
      <c r="AE13" s="157">
        <f t="shared" si="2"/>
        <v>0</v>
      </c>
      <c r="AF13" s="205">
        <f>AE13/AD13</f>
        <v>0</v>
      </c>
      <c r="AG13" s="157">
        <f t="shared" si="2"/>
        <v>471.5</v>
      </c>
      <c r="AH13" s="157">
        <f t="shared" si="2"/>
        <v>0</v>
      </c>
      <c r="AI13" s="205">
        <f>AH13/AG13</f>
        <v>0</v>
      </c>
      <c r="AJ13" s="157">
        <f t="shared" si="2"/>
        <v>471.5</v>
      </c>
      <c r="AK13" s="157">
        <f t="shared" si="2"/>
        <v>0</v>
      </c>
      <c r="AL13" s="205">
        <f>AK13/AJ13</f>
        <v>0</v>
      </c>
      <c r="AM13" s="157">
        <f t="shared" si="2"/>
        <v>471.40000000000003</v>
      </c>
      <c r="AN13" s="157">
        <f t="shared" si="2"/>
        <v>0</v>
      </c>
      <c r="AO13" s="205">
        <f>AN13/AM13</f>
        <v>0</v>
      </c>
      <c r="AP13" s="157">
        <f t="shared" si="2"/>
        <v>537.20000000000005</v>
      </c>
      <c r="AQ13" s="213">
        <f t="shared" si="2"/>
        <v>0</v>
      </c>
      <c r="AR13" s="205">
        <f>AQ13/AP13</f>
        <v>0</v>
      </c>
      <c r="AS13" s="277"/>
    </row>
    <row r="14" spans="1:45" ht="49.5" customHeight="1">
      <c r="A14" s="275"/>
      <c r="B14" s="275"/>
      <c r="C14" s="275"/>
      <c r="D14" s="159" t="s">
        <v>2</v>
      </c>
      <c r="E14" s="157">
        <f t="shared" ref="E14:G16" si="4">E24</f>
        <v>230476.9</v>
      </c>
      <c r="F14" s="157">
        <f t="shared" si="4"/>
        <v>230390.6</v>
      </c>
      <c r="G14" s="157">
        <f t="shared" si="4"/>
        <v>45931.6</v>
      </c>
      <c r="H14" s="205">
        <f t="shared" si="1"/>
        <v>0.19936403655357465</v>
      </c>
      <c r="I14" s="157">
        <f t="shared" ref="I14:AQ14" si="5">I24</f>
        <v>0</v>
      </c>
      <c r="J14" s="157">
        <f t="shared" si="5"/>
        <v>5586.3</v>
      </c>
      <c r="K14" s="205" t="e">
        <f t="shared" si="3"/>
        <v>#DIV/0!</v>
      </c>
      <c r="L14" s="157">
        <f t="shared" si="5"/>
        <v>30628</v>
      </c>
      <c r="M14" s="157">
        <f t="shared" si="5"/>
        <v>24969.200000000001</v>
      </c>
      <c r="N14" s="205">
        <f t="shared" ref="N14:N25" si="6">M14/L14</f>
        <v>0.81524095598798485</v>
      </c>
      <c r="O14" s="157">
        <f t="shared" si="5"/>
        <v>15303.6</v>
      </c>
      <c r="P14" s="198">
        <f t="shared" si="5"/>
        <v>15376.1</v>
      </c>
      <c r="Q14" s="205">
        <f t="shared" ref="Q14:Q25" si="7">P14/O14</f>
        <v>1.0047374473979978</v>
      </c>
      <c r="R14" s="157">
        <f t="shared" si="5"/>
        <v>23029.500000000004</v>
      </c>
      <c r="S14" s="157">
        <f t="shared" si="5"/>
        <v>0</v>
      </c>
      <c r="T14" s="205">
        <f t="shared" ref="T14:T25" si="8">S14/R14</f>
        <v>0</v>
      </c>
      <c r="U14" s="157">
        <f t="shared" si="5"/>
        <v>23029.500000000004</v>
      </c>
      <c r="V14" s="157">
        <f t="shared" si="5"/>
        <v>0</v>
      </c>
      <c r="W14" s="205">
        <f t="shared" ref="W14:W25" si="9">V14/U14</f>
        <v>0</v>
      </c>
      <c r="X14" s="157">
        <f t="shared" si="5"/>
        <v>23029.499999999996</v>
      </c>
      <c r="Y14" s="157">
        <f t="shared" si="5"/>
        <v>0</v>
      </c>
      <c r="Z14" s="205">
        <f t="shared" ref="Z14:Z25" si="10">Y14/X14</f>
        <v>0</v>
      </c>
      <c r="AA14" s="157">
        <f t="shared" si="5"/>
        <v>23029.500000000004</v>
      </c>
      <c r="AB14" s="157">
        <f t="shared" si="5"/>
        <v>0</v>
      </c>
      <c r="AC14" s="205">
        <f t="shared" ref="AC14:AC25" si="11">AB14/AA14</f>
        <v>0</v>
      </c>
      <c r="AD14" s="157">
        <f t="shared" si="5"/>
        <v>23029.500000000004</v>
      </c>
      <c r="AE14" s="157">
        <f t="shared" si="5"/>
        <v>0</v>
      </c>
      <c r="AF14" s="205">
        <f t="shared" ref="AF14:AF25" si="12">AE14/AD14</f>
        <v>0</v>
      </c>
      <c r="AG14" s="157">
        <f t="shared" si="5"/>
        <v>23029.499999999996</v>
      </c>
      <c r="AH14" s="157">
        <f t="shared" si="5"/>
        <v>0</v>
      </c>
      <c r="AI14" s="205">
        <f t="shared" ref="AI14:AI25" si="13">AH14/AG14</f>
        <v>0</v>
      </c>
      <c r="AJ14" s="157">
        <f t="shared" si="5"/>
        <v>15427.3</v>
      </c>
      <c r="AK14" s="157">
        <f t="shared" si="5"/>
        <v>0</v>
      </c>
      <c r="AL14" s="205">
        <f t="shared" ref="AL14:AL25" si="14">AK14/AJ14</f>
        <v>0</v>
      </c>
      <c r="AM14" s="157">
        <f t="shared" si="5"/>
        <v>15427.3</v>
      </c>
      <c r="AN14" s="157">
        <f t="shared" si="5"/>
        <v>0</v>
      </c>
      <c r="AO14" s="205">
        <f t="shared" ref="AO14:AO25" si="15">AN14/AM14</f>
        <v>0</v>
      </c>
      <c r="AP14" s="157">
        <f t="shared" si="5"/>
        <v>15427.399999999996</v>
      </c>
      <c r="AQ14" s="213">
        <f t="shared" si="5"/>
        <v>0</v>
      </c>
      <c r="AR14" s="205">
        <f t="shared" ref="AR14:AR25" si="16">AQ14/AP14</f>
        <v>0</v>
      </c>
      <c r="AS14" s="277"/>
    </row>
    <row r="15" spans="1:45" ht="15.75">
      <c r="A15" s="275"/>
      <c r="B15" s="275"/>
      <c r="C15" s="275"/>
      <c r="D15" s="160" t="s">
        <v>43</v>
      </c>
      <c r="E15" s="157">
        <f t="shared" si="4"/>
        <v>501191.8</v>
      </c>
      <c r="F15" s="157">
        <f t="shared" si="4"/>
        <v>1120916.04</v>
      </c>
      <c r="G15" s="157">
        <f t="shared" si="4"/>
        <v>246349.8</v>
      </c>
      <c r="H15" s="205">
        <f t="shared" si="1"/>
        <v>0.21977542582047446</v>
      </c>
      <c r="I15" s="157">
        <f t="shared" ref="I15:AQ15" si="17">I25</f>
        <v>32635.8</v>
      </c>
      <c r="J15" s="157">
        <f t="shared" si="17"/>
        <v>32635.8</v>
      </c>
      <c r="K15" s="205">
        <f t="shared" si="3"/>
        <v>1</v>
      </c>
      <c r="L15" s="157">
        <f t="shared" si="17"/>
        <v>32395.933333333331</v>
      </c>
      <c r="M15" s="157">
        <f t="shared" si="17"/>
        <v>32395.899999999998</v>
      </c>
      <c r="N15" s="205">
        <f t="shared" si="6"/>
        <v>0.99999897106426938</v>
      </c>
      <c r="O15" s="157">
        <f t="shared" si="17"/>
        <v>181318.06666666668</v>
      </c>
      <c r="P15" s="198">
        <f t="shared" si="17"/>
        <v>181318.1</v>
      </c>
      <c r="Q15" s="205">
        <f t="shared" si="7"/>
        <v>1.0000001838390069</v>
      </c>
      <c r="R15" s="157">
        <f t="shared" si="17"/>
        <v>33159.030000000006</v>
      </c>
      <c r="S15" s="157">
        <f t="shared" si="17"/>
        <v>0</v>
      </c>
      <c r="T15" s="205">
        <f t="shared" si="8"/>
        <v>0</v>
      </c>
      <c r="U15" s="157">
        <f t="shared" si="17"/>
        <v>32724.829999999998</v>
      </c>
      <c r="V15" s="157">
        <f t="shared" si="17"/>
        <v>0</v>
      </c>
      <c r="W15" s="205">
        <f t="shared" si="9"/>
        <v>0</v>
      </c>
      <c r="X15" s="157">
        <f t="shared" si="17"/>
        <v>184561.73000000004</v>
      </c>
      <c r="Y15" s="157">
        <f t="shared" si="17"/>
        <v>0</v>
      </c>
      <c r="Z15" s="205">
        <f t="shared" si="10"/>
        <v>0</v>
      </c>
      <c r="AA15" s="157">
        <f t="shared" si="17"/>
        <v>33159.030000000006</v>
      </c>
      <c r="AB15" s="157">
        <f t="shared" si="17"/>
        <v>0</v>
      </c>
      <c r="AC15" s="205">
        <f t="shared" si="11"/>
        <v>0</v>
      </c>
      <c r="AD15" s="157">
        <f t="shared" si="17"/>
        <v>35724.83</v>
      </c>
      <c r="AE15" s="157">
        <f t="shared" si="17"/>
        <v>0</v>
      </c>
      <c r="AF15" s="205">
        <f t="shared" si="12"/>
        <v>0</v>
      </c>
      <c r="AG15" s="157">
        <f t="shared" si="17"/>
        <v>224591.73000000004</v>
      </c>
      <c r="AH15" s="157">
        <f t="shared" si="17"/>
        <v>0</v>
      </c>
      <c r="AI15" s="205">
        <f t="shared" si="13"/>
        <v>0</v>
      </c>
      <c r="AJ15" s="157">
        <f t="shared" si="17"/>
        <v>33110.453333333338</v>
      </c>
      <c r="AK15" s="157">
        <f t="shared" si="17"/>
        <v>0</v>
      </c>
      <c r="AL15" s="205">
        <f t="shared" si="14"/>
        <v>0</v>
      </c>
      <c r="AM15" s="157">
        <f t="shared" si="17"/>
        <v>32676.25333333333</v>
      </c>
      <c r="AN15" s="157">
        <f t="shared" si="17"/>
        <v>0</v>
      </c>
      <c r="AO15" s="205">
        <f t="shared" si="15"/>
        <v>0</v>
      </c>
      <c r="AP15" s="157">
        <f t="shared" si="17"/>
        <v>264858.35333333333</v>
      </c>
      <c r="AQ15" s="213">
        <f t="shared" si="17"/>
        <v>0</v>
      </c>
      <c r="AR15" s="205">
        <f t="shared" si="16"/>
        <v>0</v>
      </c>
      <c r="AS15" s="277"/>
    </row>
    <row r="16" spans="1:45" ht="37.5" hidden="1" customHeight="1">
      <c r="A16" s="275"/>
      <c r="B16" s="275"/>
      <c r="C16" s="275"/>
      <c r="D16" s="159" t="s">
        <v>262</v>
      </c>
      <c r="E16" s="157">
        <f t="shared" si="4"/>
        <v>0</v>
      </c>
      <c r="F16" s="157">
        <f t="shared" si="4"/>
        <v>0</v>
      </c>
      <c r="G16" s="157">
        <f t="shared" si="4"/>
        <v>0</v>
      </c>
      <c r="H16" s="204" t="e">
        <f t="shared" si="1"/>
        <v>#DIV/0!</v>
      </c>
      <c r="I16" s="157"/>
      <c r="J16" s="157"/>
      <c r="K16" s="204" t="e">
        <f t="shared" si="3"/>
        <v>#DIV/0!</v>
      </c>
      <c r="L16" s="157"/>
      <c r="M16" s="157"/>
      <c r="N16" s="204" t="e">
        <f t="shared" si="6"/>
        <v>#DIV/0!</v>
      </c>
      <c r="O16" s="157"/>
      <c r="P16" s="198"/>
      <c r="Q16" s="204" t="e">
        <f t="shared" si="7"/>
        <v>#DIV/0!</v>
      </c>
      <c r="R16" s="157"/>
      <c r="S16" s="157"/>
      <c r="T16" s="204" t="e">
        <f t="shared" si="8"/>
        <v>#DIV/0!</v>
      </c>
      <c r="U16" s="157"/>
      <c r="V16" s="157"/>
      <c r="W16" s="204" t="e">
        <f t="shared" si="9"/>
        <v>#DIV/0!</v>
      </c>
      <c r="X16" s="157"/>
      <c r="Y16" s="157"/>
      <c r="Z16" s="204" t="e">
        <f t="shared" si="10"/>
        <v>#DIV/0!</v>
      </c>
      <c r="AA16" s="157"/>
      <c r="AB16" s="157"/>
      <c r="AC16" s="204" t="e">
        <f t="shared" si="11"/>
        <v>#DIV/0!</v>
      </c>
      <c r="AD16" s="157"/>
      <c r="AE16" s="157"/>
      <c r="AF16" s="204" t="e">
        <f t="shared" si="12"/>
        <v>#DIV/0!</v>
      </c>
      <c r="AG16" s="157"/>
      <c r="AH16" s="157"/>
      <c r="AI16" s="204" t="e">
        <f t="shared" si="13"/>
        <v>#DIV/0!</v>
      </c>
      <c r="AJ16" s="157"/>
      <c r="AK16" s="157"/>
      <c r="AL16" s="204" t="e">
        <f t="shared" si="14"/>
        <v>#DIV/0!</v>
      </c>
      <c r="AM16" s="157"/>
      <c r="AN16" s="157"/>
      <c r="AO16" s="204" t="e">
        <f t="shared" si="15"/>
        <v>#DIV/0!</v>
      </c>
      <c r="AP16" s="157"/>
      <c r="AQ16" s="213"/>
      <c r="AR16" s="204" t="e">
        <f t="shared" si="16"/>
        <v>#DIV/0!</v>
      </c>
      <c r="AS16" s="277"/>
    </row>
    <row r="17" spans="1:45" ht="30.75" hidden="1" customHeight="1">
      <c r="A17" s="268" t="s">
        <v>310</v>
      </c>
      <c r="B17" s="272"/>
      <c r="C17" s="272"/>
      <c r="D17" s="149" t="s">
        <v>41</v>
      </c>
      <c r="E17" s="158">
        <v>0</v>
      </c>
      <c r="F17" s="158">
        <v>0</v>
      </c>
      <c r="G17" s="158">
        <v>0</v>
      </c>
      <c r="H17" s="204" t="e">
        <f t="shared" si="1"/>
        <v>#DIV/0!</v>
      </c>
      <c r="I17" s="158">
        <v>0</v>
      </c>
      <c r="J17" s="158">
        <v>0</v>
      </c>
      <c r="K17" s="204" t="e">
        <f t="shared" si="3"/>
        <v>#DIV/0!</v>
      </c>
      <c r="L17" s="158">
        <v>0</v>
      </c>
      <c r="M17" s="158">
        <v>0</v>
      </c>
      <c r="N17" s="204" t="e">
        <f t="shared" si="6"/>
        <v>#DIV/0!</v>
      </c>
      <c r="O17" s="158">
        <v>0</v>
      </c>
      <c r="P17" s="197">
        <v>0</v>
      </c>
      <c r="Q17" s="204" t="e">
        <f t="shared" si="7"/>
        <v>#DIV/0!</v>
      </c>
      <c r="R17" s="158">
        <v>0</v>
      </c>
      <c r="S17" s="158">
        <v>0</v>
      </c>
      <c r="T17" s="204" t="e">
        <f t="shared" si="8"/>
        <v>#DIV/0!</v>
      </c>
      <c r="U17" s="158">
        <v>0</v>
      </c>
      <c r="V17" s="158">
        <v>0</v>
      </c>
      <c r="W17" s="204" t="e">
        <f t="shared" si="9"/>
        <v>#DIV/0!</v>
      </c>
      <c r="X17" s="158">
        <v>0</v>
      </c>
      <c r="Y17" s="158">
        <v>0</v>
      </c>
      <c r="Z17" s="204" t="e">
        <f t="shared" si="10"/>
        <v>#DIV/0!</v>
      </c>
      <c r="AA17" s="158">
        <v>0</v>
      </c>
      <c r="AB17" s="158">
        <v>0</v>
      </c>
      <c r="AC17" s="204" t="e">
        <f t="shared" si="11"/>
        <v>#DIV/0!</v>
      </c>
      <c r="AD17" s="158">
        <v>0</v>
      </c>
      <c r="AE17" s="158">
        <v>0</v>
      </c>
      <c r="AF17" s="204" t="e">
        <f t="shared" si="12"/>
        <v>#DIV/0!</v>
      </c>
      <c r="AG17" s="158">
        <v>0</v>
      </c>
      <c r="AH17" s="158">
        <v>0</v>
      </c>
      <c r="AI17" s="204" t="e">
        <f t="shared" si="13"/>
        <v>#DIV/0!</v>
      </c>
      <c r="AJ17" s="158">
        <v>0</v>
      </c>
      <c r="AK17" s="158">
        <v>0</v>
      </c>
      <c r="AL17" s="204" t="e">
        <f t="shared" si="14"/>
        <v>#DIV/0!</v>
      </c>
      <c r="AM17" s="158">
        <v>0</v>
      </c>
      <c r="AN17" s="158">
        <v>0</v>
      </c>
      <c r="AO17" s="204" t="e">
        <f t="shared" si="15"/>
        <v>#DIV/0!</v>
      </c>
      <c r="AP17" s="158">
        <v>0</v>
      </c>
      <c r="AQ17" s="212">
        <v>0</v>
      </c>
      <c r="AR17" s="204" t="e">
        <f t="shared" si="16"/>
        <v>#DIV/0!</v>
      </c>
      <c r="AS17" s="174"/>
    </row>
    <row r="18" spans="1:45" ht="30.75" hidden="1" customHeight="1">
      <c r="A18" s="272"/>
      <c r="B18" s="272"/>
      <c r="C18" s="272"/>
      <c r="D18" s="159" t="s">
        <v>37</v>
      </c>
      <c r="E18" s="158">
        <v>0</v>
      </c>
      <c r="F18" s="158">
        <v>0</v>
      </c>
      <c r="G18" s="158">
        <v>0</v>
      </c>
      <c r="H18" s="204" t="e">
        <f t="shared" si="1"/>
        <v>#DIV/0!</v>
      </c>
      <c r="I18" s="158">
        <v>0</v>
      </c>
      <c r="J18" s="158">
        <v>0</v>
      </c>
      <c r="K18" s="204" t="e">
        <f t="shared" si="3"/>
        <v>#DIV/0!</v>
      </c>
      <c r="L18" s="158">
        <v>0</v>
      </c>
      <c r="M18" s="158">
        <v>0</v>
      </c>
      <c r="N18" s="204" t="e">
        <f t="shared" si="6"/>
        <v>#DIV/0!</v>
      </c>
      <c r="O18" s="158">
        <v>0</v>
      </c>
      <c r="P18" s="197">
        <v>0</v>
      </c>
      <c r="Q18" s="204" t="e">
        <f t="shared" si="7"/>
        <v>#DIV/0!</v>
      </c>
      <c r="R18" s="158">
        <v>0</v>
      </c>
      <c r="S18" s="158">
        <v>0</v>
      </c>
      <c r="T18" s="204" t="e">
        <f t="shared" si="8"/>
        <v>#DIV/0!</v>
      </c>
      <c r="U18" s="158">
        <v>0</v>
      </c>
      <c r="V18" s="158">
        <v>0</v>
      </c>
      <c r="W18" s="204" t="e">
        <f t="shared" si="9"/>
        <v>#DIV/0!</v>
      </c>
      <c r="X18" s="158">
        <v>0</v>
      </c>
      <c r="Y18" s="158">
        <v>0</v>
      </c>
      <c r="Z18" s="204" t="e">
        <f t="shared" si="10"/>
        <v>#DIV/0!</v>
      </c>
      <c r="AA18" s="158">
        <v>0</v>
      </c>
      <c r="AB18" s="158">
        <v>0</v>
      </c>
      <c r="AC18" s="204" t="e">
        <f t="shared" si="11"/>
        <v>#DIV/0!</v>
      </c>
      <c r="AD18" s="158">
        <v>0</v>
      </c>
      <c r="AE18" s="158">
        <v>0</v>
      </c>
      <c r="AF18" s="204" t="e">
        <f t="shared" si="12"/>
        <v>#DIV/0!</v>
      </c>
      <c r="AG18" s="158">
        <v>0</v>
      </c>
      <c r="AH18" s="158">
        <v>0</v>
      </c>
      <c r="AI18" s="204" t="e">
        <f t="shared" si="13"/>
        <v>#DIV/0!</v>
      </c>
      <c r="AJ18" s="158">
        <v>0</v>
      </c>
      <c r="AK18" s="158">
        <v>0</v>
      </c>
      <c r="AL18" s="204" t="e">
        <f t="shared" si="14"/>
        <v>#DIV/0!</v>
      </c>
      <c r="AM18" s="158">
        <v>0</v>
      </c>
      <c r="AN18" s="158">
        <v>0</v>
      </c>
      <c r="AO18" s="204" t="e">
        <f t="shared" si="15"/>
        <v>#DIV/0!</v>
      </c>
      <c r="AP18" s="158">
        <v>0</v>
      </c>
      <c r="AQ18" s="212">
        <v>0</v>
      </c>
      <c r="AR18" s="204" t="e">
        <f t="shared" si="16"/>
        <v>#DIV/0!</v>
      </c>
      <c r="AS18" s="174"/>
    </row>
    <row r="19" spans="1:45" ht="30.75" hidden="1" customHeight="1">
      <c r="A19" s="272"/>
      <c r="B19" s="272"/>
      <c r="C19" s="272"/>
      <c r="D19" s="159" t="s">
        <v>2</v>
      </c>
      <c r="E19" s="158">
        <v>0</v>
      </c>
      <c r="F19" s="158">
        <v>0</v>
      </c>
      <c r="G19" s="158">
        <v>0</v>
      </c>
      <c r="H19" s="204" t="e">
        <f t="shared" si="1"/>
        <v>#DIV/0!</v>
      </c>
      <c r="I19" s="158">
        <v>0</v>
      </c>
      <c r="J19" s="158">
        <v>0</v>
      </c>
      <c r="K19" s="204" t="e">
        <f t="shared" si="3"/>
        <v>#DIV/0!</v>
      </c>
      <c r="L19" s="158">
        <v>0</v>
      </c>
      <c r="M19" s="158">
        <v>0</v>
      </c>
      <c r="N19" s="204" t="e">
        <f t="shared" si="6"/>
        <v>#DIV/0!</v>
      </c>
      <c r="O19" s="158">
        <v>0</v>
      </c>
      <c r="P19" s="197">
        <v>0</v>
      </c>
      <c r="Q19" s="204" t="e">
        <f t="shared" si="7"/>
        <v>#DIV/0!</v>
      </c>
      <c r="R19" s="158">
        <v>0</v>
      </c>
      <c r="S19" s="158">
        <v>0</v>
      </c>
      <c r="T19" s="204" t="e">
        <f t="shared" si="8"/>
        <v>#DIV/0!</v>
      </c>
      <c r="U19" s="158">
        <v>0</v>
      </c>
      <c r="V19" s="158">
        <v>0</v>
      </c>
      <c r="W19" s="204" t="e">
        <f t="shared" si="9"/>
        <v>#DIV/0!</v>
      </c>
      <c r="X19" s="158">
        <v>0</v>
      </c>
      <c r="Y19" s="158">
        <v>0</v>
      </c>
      <c r="Z19" s="204" t="e">
        <f t="shared" si="10"/>
        <v>#DIV/0!</v>
      </c>
      <c r="AA19" s="158">
        <v>0</v>
      </c>
      <c r="AB19" s="158">
        <v>0</v>
      </c>
      <c r="AC19" s="204" t="e">
        <f t="shared" si="11"/>
        <v>#DIV/0!</v>
      </c>
      <c r="AD19" s="158">
        <v>0</v>
      </c>
      <c r="AE19" s="158">
        <v>0</v>
      </c>
      <c r="AF19" s="204" t="e">
        <f t="shared" si="12"/>
        <v>#DIV/0!</v>
      </c>
      <c r="AG19" s="158">
        <v>0</v>
      </c>
      <c r="AH19" s="158">
        <v>0</v>
      </c>
      <c r="AI19" s="204" t="e">
        <f t="shared" si="13"/>
        <v>#DIV/0!</v>
      </c>
      <c r="AJ19" s="158">
        <v>0</v>
      </c>
      <c r="AK19" s="158">
        <v>0</v>
      </c>
      <c r="AL19" s="204" t="e">
        <f t="shared" si="14"/>
        <v>#DIV/0!</v>
      </c>
      <c r="AM19" s="158">
        <v>0</v>
      </c>
      <c r="AN19" s="158">
        <v>0</v>
      </c>
      <c r="AO19" s="204" t="e">
        <f t="shared" si="15"/>
        <v>#DIV/0!</v>
      </c>
      <c r="AP19" s="158">
        <v>0</v>
      </c>
      <c r="AQ19" s="212">
        <v>0</v>
      </c>
      <c r="AR19" s="204" t="e">
        <f t="shared" si="16"/>
        <v>#DIV/0!</v>
      </c>
      <c r="AS19" s="174"/>
    </row>
    <row r="20" spans="1:45" ht="30.75" hidden="1" customHeight="1">
      <c r="A20" s="272"/>
      <c r="B20" s="272"/>
      <c r="C20" s="272"/>
      <c r="D20" s="160" t="s">
        <v>43</v>
      </c>
      <c r="E20" s="158">
        <v>0</v>
      </c>
      <c r="F20" s="158">
        <v>0</v>
      </c>
      <c r="G20" s="158">
        <v>0</v>
      </c>
      <c r="H20" s="204" t="e">
        <f t="shared" si="1"/>
        <v>#DIV/0!</v>
      </c>
      <c r="I20" s="158">
        <v>0</v>
      </c>
      <c r="J20" s="158">
        <v>0</v>
      </c>
      <c r="K20" s="204" t="e">
        <f t="shared" si="3"/>
        <v>#DIV/0!</v>
      </c>
      <c r="L20" s="158">
        <v>0</v>
      </c>
      <c r="M20" s="158">
        <v>0</v>
      </c>
      <c r="N20" s="204" t="e">
        <f t="shared" si="6"/>
        <v>#DIV/0!</v>
      </c>
      <c r="O20" s="158">
        <v>0</v>
      </c>
      <c r="P20" s="197">
        <v>0</v>
      </c>
      <c r="Q20" s="204" t="e">
        <f t="shared" si="7"/>
        <v>#DIV/0!</v>
      </c>
      <c r="R20" s="158">
        <v>0</v>
      </c>
      <c r="S20" s="158">
        <v>0</v>
      </c>
      <c r="T20" s="204" t="e">
        <f t="shared" si="8"/>
        <v>#DIV/0!</v>
      </c>
      <c r="U20" s="158">
        <v>0</v>
      </c>
      <c r="V20" s="158">
        <v>0</v>
      </c>
      <c r="W20" s="204" t="e">
        <f t="shared" si="9"/>
        <v>#DIV/0!</v>
      </c>
      <c r="X20" s="158">
        <v>0</v>
      </c>
      <c r="Y20" s="158">
        <v>0</v>
      </c>
      <c r="Z20" s="204" t="e">
        <f t="shared" si="10"/>
        <v>#DIV/0!</v>
      </c>
      <c r="AA20" s="158">
        <v>0</v>
      </c>
      <c r="AB20" s="158">
        <v>0</v>
      </c>
      <c r="AC20" s="204" t="e">
        <f t="shared" si="11"/>
        <v>#DIV/0!</v>
      </c>
      <c r="AD20" s="158">
        <v>0</v>
      </c>
      <c r="AE20" s="158">
        <v>0</v>
      </c>
      <c r="AF20" s="204" t="e">
        <f t="shared" si="12"/>
        <v>#DIV/0!</v>
      </c>
      <c r="AG20" s="158">
        <v>0</v>
      </c>
      <c r="AH20" s="158">
        <v>0</v>
      </c>
      <c r="AI20" s="204" t="e">
        <f t="shared" si="13"/>
        <v>#DIV/0!</v>
      </c>
      <c r="AJ20" s="158">
        <v>0</v>
      </c>
      <c r="AK20" s="158">
        <v>0</v>
      </c>
      <c r="AL20" s="204" t="e">
        <f t="shared" si="14"/>
        <v>#DIV/0!</v>
      </c>
      <c r="AM20" s="158">
        <v>0</v>
      </c>
      <c r="AN20" s="158">
        <v>0</v>
      </c>
      <c r="AO20" s="204" t="e">
        <f t="shared" si="15"/>
        <v>#DIV/0!</v>
      </c>
      <c r="AP20" s="158">
        <v>0</v>
      </c>
      <c r="AQ20" s="212">
        <v>0</v>
      </c>
      <c r="AR20" s="204" t="e">
        <f t="shared" si="16"/>
        <v>#DIV/0!</v>
      </c>
      <c r="AS20" s="174"/>
    </row>
    <row r="21" spans="1:45" ht="30.75" hidden="1" customHeight="1">
      <c r="A21" s="272"/>
      <c r="B21" s="272"/>
      <c r="C21" s="272"/>
      <c r="D21" s="159" t="s">
        <v>262</v>
      </c>
      <c r="E21" s="158">
        <v>0</v>
      </c>
      <c r="F21" s="158">
        <v>0</v>
      </c>
      <c r="G21" s="158">
        <v>0</v>
      </c>
      <c r="H21" s="204" t="e">
        <f t="shared" si="1"/>
        <v>#DIV/0!</v>
      </c>
      <c r="I21" s="158">
        <v>0</v>
      </c>
      <c r="J21" s="158">
        <v>0</v>
      </c>
      <c r="K21" s="204" t="e">
        <f t="shared" si="3"/>
        <v>#DIV/0!</v>
      </c>
      <c r="L21" s="158">
        <v>0</v>
      </c>
      <c r="M21" s="158">
        <v>0</v>
      </c>
      <c r="N21" s="204" t="e">
        <f t="shared" si="6"/>
        <v>#DIV/0!</v>
      </c>
      <c r="O21" s="158">
        <v>0</v>
      </c>
      <c r="P21" s="197">
        <v>0</v>
      </c>
      <c r="Q21" s="204" t="e">
        <f t="shared" si="7"/>
        <v>#DIV/0!</v>
      </c>
      <c r="R21" s="158">
        <v>0</v>
      </c>
      <c r="S21" s="158">
        <v>0</v>
      </c>
      <c r="T21" s="204" t="e">
        <f t="shared" si="8"/>
        <v>#DIV/0!</v>
      </c>
      <c r="U21" s="158">
        <v>0</v>
      </c>
      <c r="V21" s="158">
        <v>0</v>
      </c>
      <c r="W21" s="204" t="e">
        <f t="shared" si="9"/>
        <v>#DIV/0!</v>
      </c>
      <c r="X21" s="158">
        <v>0</v>
      </c>
      <c r="Y21" s="158">
        <v>0</v>
      </c>
      <c r="Z21" s="204" t="e">
        <f t="shared" si="10"/>
        <v>#DIV/0!</v>
      </c>
      <c r="AA21" s="158">
        <v>0</v>
      </c>
      <c r="AB21" s="158">
        <v>0</v>
      </c>
      <c r="AC21" s="204" t="e">
        <f t="shared" si="11"/>
        <v>#DIV/0!</v>
      </c>
      <c r="AD21" s="158">
        <v>0</v>
      </c>
      <c r="AE21" s="158">
        <v>0</v>
      </c>
      <c r="AF21" s="204" t="e">
        <f t="shared" si="12"/>
        <v>#DIV/0!</v>
      </c>
      <c r="AG21" s="158">
        <v>0</v>
      </c>
      <c r="AH21" s="158">
        <v>0</v>
      </c>
      <c r="AI21" s="204" t="e">
        <f t="shared" si="13"/>
        <v>#DIV/0!</v>
      </c>
      <c r="AJ21" s="158">
        <v>0</v>
      </c>
      <c r="AK21" s="158">
        <v>0</v>
      </c>
      <c r="AL21" s="204" t="e">
        <f t="shared" si="14"/>
        <v>#DIV/0!</v>
      </c>
      <c r="AM21" s="158">
        <v>0</v>
      </c>
      <c r="AN21" s="158">
        <v>0</v>
      </c>
      <c r="AO21" s="204" t="e">
        <f t="shared" si="15"/>
        <v>#DIV/0!</v>
      </c>
      <c r="AP21" s="158">
        <v>0</v>
      </c>
      <c r="AQ21" s="212">
        <v>0</v>
      </c>
      <c r="AR21" s="204" t="e">
        <f t="shared" si="16"/>
        <v>#DIV/0!</v>
      </c>
      <c r="AS21" s="174"/>
    </row>
    <row r="22" spans="1:45" ht="30.75" customHeight="1">
      <c r="A22" s="268" t="s">
        <v>311</v>
      </c>
      <c r="B22" s="272"/>
      <c r="C22" s="272"/>
      <c r="D22" s="149" t="s">
        <v>41</v>
      </c>
      <c r="E22" s="158">
        <f>SUM(E23:E26)</f>
        <v>736854.3</v>
      </c>
      <c r="F22" s="158">
        <f>SUM(F23:F26)</f>
        <v>1356492.24</v>
      </c>
      <c r="G22" s="158">
        <f t="shared" ref="G22:AQ22" si="18">SUM(G23:G26)</f>
        <v>293158.39999999997</v>
      </c>
      <c r="H22" s="204">
        <f t="shared" si="1"/>
        <v>0.21611505864567274</v>
      </c>
      <c r="I22" s="158">
        <f t="shared" si="18"/>
        <v>32635.8</v>
      </c>
      <c r="J22" s="158">
        <f t="shared" si="18"/>
        <v>38304.199999999997</v>
      </c>
      <c r="K22" s="204">
        <f t="shared" si="3"/>
        <v>1.1736865650604551</v>
      </c>
      <c r="L22" s="158">
        <f t="shared" si="18"/>
        <v>63495.333333333328</v>
      </c>
      <c r="M22" s="158">
        <f t="shared" si="18"/>
        <v>57824.3</v>
      </c>
      <c r="N22" s="204">
        <f t="shared" si="6"/>
        <v>0.91068582468002912</v>
      </c>
      <c r="O22" s="158">
        <f t="shared" si="18"/>
        <v>197027.26666666669</v>
      </c>
      <c r="P22" s="197">
        <f t="shared" si="18"/>
        <v>197029.9</v>
      </c>
      <c r="Q22" s="204">
        <f t="shared" si="7"/>
        <v>1.0000133653243932</v>
      </c>
      <c r="R22" s="158">
        <f t="shared" si="18"/>
        <v>56659.930000000008</v>
      </c>
      <c r="S22" s="158">
        <f t="shared" si="18"/>
        <v>0</v>
      </c>
      <c r="T22" s="204">
        <f t="shared" si="8"/>
        <v>0</v>
      </c>
      <c r="U22" s="158">
        <f t="shared" si="18"/>
        <v>56225.73</v>
      </c>
      <c r="V22" s="158">
        <f t="shared" si="18"/>
        <v>0</v>
      </c>
      <c r="W22" s="204">
        <f t="shared" si="9"/>
        <v>0</v>
      </c>
      <c r="X22" s="158">
        <f t="shared" si="18"/>
        <v>208062.63000000003</v>
      </c>
      <c r="Y22" s="158">
        <f t="shared" si="18"/>
        <v>0</v>
      </c>
      <c r="Z22" s="204">
        <f t="shared" si="10"/>
        <v>0</v>
      </c>
      <c r="AA22" s="158">
        <f t="shared" si="18"/>
        <v>56659.930000000008</v>
      </c>
      <c r="AB22" s="158">
        <f t="shared" si="18"/>
        <v>0</v>
      </c>
      <c r="AC22" s="204">
        <f t="shared" si="11"/>
        <v>0</v>
      </c>
      <c r="AD22" s="158">
        <f t="shared" si="18"/>
        <v>59225.73000000001</v>
      </c>
      <c r="AE22" s="158">
        <f t="shared" si="18"/>
        <v>0</v>
      </c>
      <c r="AF22" s="204">
        <f t="shared" si="12"/>
        <v>0</v>
      </c>
      <c r="AG22" s="158">
        <f t="shared" si="18"/>
        <v>248092.73000000004</v>
      </c>
      <c r="AH22" s="158">
        <f t="shared" si="18"/>
        <v>0</v>
      </c>
      <c r="AI22" s="204">
        <f t="shared" si="13"/>
        <v>0</v>
      </c>
      <c r="AJ22" s="158">
        <f t="shared" si="18"/>
        <v>49009.253333333341</v>
      </c>
      <c r="AK22" s="158">
        <f t="shared" si="18"/>
        <v>0</v>
      </c>
      <c r="AL22" s="204">
        <f t="shared" si="14"/>
        <v>0</v>
      </c>
      <c r="AM22" s="158">
        <f t="shared" si="18"/>
        <v>48574.953333333331</v>
      </c>
      <c r="AN22" s="158">
        <f t="shared" si="18"/>
        <v>0</v>
      </c>
      <c r="AO22" s="204">
        <f t="shared" si="15"/>
        <v>0</v>
      </c>
      <c r="AP22" s="158">
        <f t="shared" si="18"/>
        <v>280822.95333333331</v>
      </c>
      <c r="AQ22" s="212">
        <f t="shared" si="18"/>
        <v>0</v>
      </c>
      <c r="AR22" s="204">
        <f t="shared" si="16"/>
        <v>0</v>
      </c>
      <c r="AS22" s="174"/>
    </row>
    <row r="23" spans="1:45" ht="30.75" customHeight="1">
      <c r="A23" s="272"/>
      <c r="B23" s="272"/>
      <c r="C23" s="272"/>
      <c r="D23" s="159" t="s">
        <v>37</v>
      </c>
      <c r="E23" s="161">
        <f>E74+E110</f>
        <v>5185.6000000000004</v>
      </c>
      <c r="F23" s="157">
        <f>F74+F110</f>
        <v>5185.5999999999995</v>
      </c>
      <c r="G23" s="157">
        <f>G74+G110</f>
        <v>877</v>
      </c>
      <c r="H23" s="205">
        <f t="shared" si="1"/>
        <v>0.16912218451095343</v>
      </c>
      <c r="I23" s="157">
        <f t="shared" ref="I23:AQ23" si="19">I74+I110</f>
        <v>0</v>
      </c>
      <c r="J23" s="157">
        <f t="shared" si="19"/>
        <v>82.1</v>
      </c>
      <c r="K23" s="205" t="e">
        <f t="shared" si="3"/>
        <v>#DIV/0!</v>
      </c>
      <c r="L23" s="157">
        <f t="shared" si="19"/>
        <v>471.4</v>
      </c>
      <c r="M23" s="157">
        <f t="shared" si="19"/>
        <v>459.2</v>
      </c>
      <c r="N23" s="205">
        <f t="shared" si="6"/>
        <v>0.97411964361476455</v>
      </c>
      <c r="O23" s="157">
        <f t="shared" si="19"/>
        <v>405.59999999999997</v>
      </c>
      <c r="P23" s="198">
        <f t="shared" si="19"/>
        <v>335.7</v>
      </c>
      <c r="Q23" s="205">
        <f t="shared" si="7"/>
        <v>0.82766272189349122</v>
      </c>
      <c r="R23" s="157">
        <f t="shared" si="19"/>
        <v>471.4</v>
      </c>
      <c r="S23" s="157">
        <f t="shared" si="19"/>
        <v>0</v>
      </c>
      <c r="T23" s="205">
        <f t="shared" si="8"/>
        <v>0</v>
      </c>
      <c r="U23" s="157">
        <f t="shared" si="19"/>
        <v>471.4</v>
      </c>
      <c r="V23" s="157">
        <f t="shared" si="19"/>
        <v>0</v>
      </c>
      <c r="W23" s="205">
        <f t="shared" si="9"/>
        <v>0</v>
      </c>
      <c r="X23" s="157">
        <f t="shared" si="19"/>
        <v>471.4</v>
      </c>
      <c r="Y23" s="157">
        <f t="shared" si="19"/>
        <v>0</v>
      </c>
      <c r="Z23" s="205">
        <f t="shared" si="10"/>
        <v>0</v>
      </c>
      <c r="AA23" s="157">
        <f t="shared" si="19"/>
        <v>471.4</v>
      </c>
      <c r="AB23" s="157">
        <f t="shared" si="19"/>
        <v>0</v>
      </c>
      <c r="AC23" s="205">
        <f t="shared" si="11"/>
        <v>0</v>
      </c>
      <c r="AD23" s="157">
        <f t="shared" si="19"/>
        <v>471.4</v>
      </c>
      <c r="AE23" s="157">
        <f t="shared" si="19"/>
        <v>0</v>
      </c>
      <c r="AF23" s="205">
        <f t="shared" si="12"/>
        <v>0</v>
      </c>
      <c r="AG23" s="157">
        <f t="shared" si="19"/>
        <v>471.5</v>
      </c>
      <c r="AH23" s="157">
        <f t="shared" si="19"/>
        <v>0</v>
      </c>
      <c r="AI23" s="205">
        <f t="shared" si="13"/>
        <v>0</v>
      </c>
      <c r="AJ23" s="157">
        <f t="shared" si="19"/>
        <v>471.5</v>
      </c>
      <c r="AK23" s="157">
        <f t="shared" si="19"/>
        <v>0</v>
      </c>
      <c r="AL23" s="205">
        <f t="shared" si="14"/>
        <v>0</v>
      </c>
      <c r="AM23" s="157">
        <f t="shared" si="19"/>
        <v>471.40000000000003</v>
      </c>
      <c r="AN23" s="157">
        <f t="shared" si="19"/>
        <v>0</v>
      </c>
      <c r="AO23" s="205">
        <f t="shared" si="15"/>
        <v>0</v>
      </c>
      <c r="AP23" s="157">
        <f t="shared" si="19"/>
        <v>537.20000000000005</v>
      </c>
      <c r="AQ23" s="213">
        <f t="shared" si="19"/>
        <v>0</v>
      </c>
      <c r="AR23" s="205">
        <f t="shared" si="16"/>
        <v>0</v>
      </c>
      <c r="AS23" s="174"/>
    </row>
    <row r="24" spans="1:45" ht="49.5" customHeight="1">
      <c r="A24" s="272"/>
      <c r="B24" s="272"/>
      <c r="C24" s="272"/>
      <c r="D24" s="159" t="s">
        <v>2</v>
      </c>
      <c r="E24" s="161">
        <f t="shared" ref="E24:G26" si="20">E75+E111</f>
        <v>230476.9</v>
      </c>
      <c r="F24" s="157">
        <f t="shared" si="20"/>
        <v>230390.6</v>
      </c>
      <c r="G24" s="157">
        <f t="shared" si="20"/>
        <v>45931.6</v>
      </c>
      <c r="H24" s="205">
        <f t="shared" si="1"/>
        <v>0.19936403655357465</v>
      </c>
      <c r="I24" s="157">
        <f t="shared" ref="I24:AP24" si="21">I75+I111</f>
        <v>0</v>
      </c>
      <c r="J24" s="157">
        <f t="shared" si="21"/>
        <v>5586.3</v>
      </c>
      <c r="K24" s="205" t="e">
        <f t="shared" si="3"/>
        <v>#DIV/0!</v>
      </c>
      <c r="L24" s="157">
        <f t="shared" si="21"/>
        <v>30628</v>
      </c>
      <c r="M24" s="157">
        <f t="shared" si="21"/>
        <v>24969.200000000001</v>
      </c>
      <c r="N24" s="205">
        <f t="shared" si="6"/>
        <v>0.81524095598798485</v>
      </c>
      <c r="O24" s="157">
        <f t="shared" si="21"/>
        <v>15303.6</v>
      </c>
      <c r="P24" s="198">
        <f t="shared" si="21"/>
        <v>15376.1</v>
      </c>
      <c r="Q24" s="205">
        <f t="shared" si="7"/>
        <v>1.0047374473979978</v>
      </c>
      <c r="R24" s="157">
        <f t="shared" si="21"/>
        <v>23029.500000000004</v>
      </c>
      <c r="S24" s="157">
        <f t="shared" si="21"/>
        <v>0</v>
      </c>
      <c r="T24" s="205">
        <f t="shared" si="8"/>
        <v>0</v>
      </c>
      <c r="U24" s="157">
        <f t="shared" si="21"/>
        <v>23029.500000000004</v>
      </c>
      <c r="V24" s="157">
        <f t="shared" si="21"/>
        <v>0</v>
      </c>
      <c r="W24" s="205">
        <f t="shared" si="9"/>
        <v>0</v>
      </c>
      <c r="X24" s="157">
        <f t="shared" si="21"/>
        <v>23029.499999999996</v>
      </c>
      <c r="Y24" s="157">
        <f t="shared" si="21"/>
        <v>0</v>
      </c>
      <c r="Z24" s="205">
        <f t="shared" si="10"/>
        <v>0</v>
      </c>
      <c r="AA24" s="157">
        <f t="shared" si="21"/>
        <v>23029.500000000004</v>
      </c>
      <c r="AB24" s="157">
        <f t="shared" si="21"/>
        <v>0</v>
      </c>
      <c r="AC24" s="205">
        <f t="shared" si="11"/>
        <v>0</v>
      </c>
      <c r="AD24" s="157">
        <f t="shared" si="21"/>
        <v>23029.500000000004</v>
      </c>
      <c r="AE24" s="157">
        <f t="shared" si="21"/>
        <v>0</v>
      </c>
      <c r="AF24" s="205">
        <f t="shared" si="12"/>
        <v>0</v>
      </c>
      <c r="AG24" s="157">
        <f t="shared" si="21"/>
        <v>23029.499999999996</v>
      </c>
      <c r="AH24" s="157">
        <f t="shared" si="21"/>
        <v>0</v>
      </c>
      <c r="AI24" s="205">
        <f t="shared" si="13"/>
        <v>0</v>
      </c>
      <c r="AJ24" s="157">
        <f t="shared" si="21"/>
        <v>15427.3</v>
      </c>
      <c r="AK24" s="157">
        <f t="shared" si="21"/>
        <v>0</v>
      </c>
      <c r="AL24" s="205">
        <f t="shared" si="14"/>
        <v>0</v>
      </c>
      <c r="AM24" s="157">
        <f t="shared" si="21"/>
        <v>15427.3</v>
      </c>
      <c r="AN24" s="157">
        <f t="shared" si="21"/>
        <v>0</v>
      </c>
      <c r="AO24" s="205">
        <f t="shared" si="15"/>
        <v>0</v>
      </c>
      <c r="AP24" s="157">
        <f t="shared" si="21"/>
        <v>15427.399999999996</v>
      </c>
      <c r="AQ24" s="213">
        <f>AQ75+AQ111</f>
        <v>0</v>
      </c>
      <c r="AR24" s="205">
        <f t="shared" si="16"/>
        <v>0</v>
      </c>
      <c r="AS24" s="174"/>
    </row>
    <row r="25" spans="1:45" ht="30.75" customHeight="1">
      <c r="A25" s="272"/>
      <c r="B25" s="272"/>
      <c r="C25" s="272"/>
      <c r="D25" s="160" t="s">
        <v>43</v>
      </c>
      <c r="E25" s="161">
        <f t="shared" si="20"/>
        <v>501191.8</v>
      </c>
      <c r="F25" s="157">
        <f t="shared" si="20"/>
        <v>1120916.04</v>
      </c>
      <c r="G25" s="157">
        <f t="shared" si="20"/>
        <v>246349.8</v>
      </c>
      <c r="H25" s="205">
        <f t="shared" si="1"/>
        <v>0.21977542582047446</v>
      </c>
      <c r="I25" s="157">
        <f t="shared" ref="I25:AQ25" si="22">I76+I112</f>
        <v>32635.8</v>
      </c>
      <c r="J25" s="157">
        <f t="shared" si="22"/>
        <v>32635.8</v>
      </c>
      <c r="K25" s="205">
        <f t="shared" si="3"/>
        <v>1</v>
      </c>
      <c r="L25" s="157">
        <f t="shared" si="22"/>
        <v>32395.933333333331</v>
      </c>
      <c r="M25" s="157">
        <f t="shared" si="22"/>
        <v>32395.899999999998</v>
      </c>
      <c r="N25" s="205">
        <f t="shared" si="6"/>
        <v>0.99999897106426938</v>
      </c>
      <c r="O25" s="157">
        <f t="shared" si="22"/>
        <v>181318.06666666668</v>
      </c>
      <c r="P25" s="198">
        <f t="shared" si="22"/>
        <v>181318.1</v>
      </c>
      <c r="Q25" s="205">
        <f t="shared" si="7"/>
        <v>1.0000001838390069</v>
      </c>
      <c r="R25" s="157">
        <f t="shared" si="22"/>
        <v>33159.030000000006</v>
      </c>
      <c r="S25" s="157">
        <f t="shared" si="22"/>
        <v>0</v>
      </c>
      <c r="T25" s="205">
        <f t="shared" si="8"/>
        <v>0</v>
      </c>
      <c r="U25" s="157">
        <f t="shared" si="22"/>
        <v>32724.829999999998</v>
      </c>
      <c r="V25" s="157">
        <f t="shared" si="22"/>
        <v>0</v>
      </c>
      <c r="W25" s="205">
        <f t="shared" si="9"/>
        <v>0</v>
      </c>
      <c r="X25" s="157">
        <f t="shared" si="22"/>
        <v>184561.73000000004</v>
      </c>
      <c r="Y25" s="157">
        <f t="shared" si="22"/>
        <v>0</v>
      </c>
      <c r="Z25" s="205">
        <f t="shared" si="10"/>
        <v>0</v>
      </c>
      <c r="AA25" s="157">
        <f t="shared" si="22"/>
        <v>33159.030000000006</v>
      </c>
      <c r="AB25" s="157">
        <f t="shared" si="22"/>
        <v>0</v>
      </c>
      <c r="AC25" s="205">
        <f t="shared" si="11"/>
        <v>0</v>
      </c>
      <c r="AD25" s="157">
        <f t="shared" si="22"/>
        <v>35724.83</v>
      </c>
      <c r="AE25" s="157">
        <f t="shared" si="22"/>
        <v>0</v>
      </c>
      <c r="AF25" s="205">
        <f t="shared" si="12"/>
        <v>0</v>
      </c>
      <c r="AG25" s="157">
        <f t="shared" si="22"/>
        <v>224591.73000000004</v>
      </c>
      <c r="AH25" s="157">
        <f t="shared" si="22"/>
        <v>0</v>
      </c>
      <c r="AI25" s="205">
        <f t="shared" si="13"/>
        <v>0</v>
      </c>
      <c r="AJ25" s="157">
        <f t="shared" si="22"/>
        <v>33110.453333333338</v>
      </c>
      <c r="AK25" s="157">
        <f t="shared" si="22"/>
        <v>0</v>
      </c>
      <c r="AL25" s="205">
        <f t="shared" si="14"/>
        <v>0</v>
      </c>
      <c r="AM25" s="157">
        <f t="shared" si="22"/>
        <v>32676.25333333333</v>
      </c>
      <c r="AN25" s="157">
        <f t="shared" si="22"/>
        <v>0</v>
      </c>
      <c r="AO25" s="205">
        <f t="shared" si="15"/>
        <v>0</v>
      </c>
      <c r="AP25" s="157">
        <f t="shared" si="22"/>
        <v>264858.35333333333</v>
      </c>
      <c r="AQ25" s="213">
        <f t="shared" si="22"/>
        <v>0</v>
      </c>
      <c r="AR25" s="205">
        <f t="shared" si="16"/>
        <v>0</v>
      </c>
      <c r="AS25" s="174"/>
    </row>
    <row r="26" spans="1:45" ht="30.75" hidden="1" customHeight="1">
      <c r="A26" s="272"/>
      <c r="B26" s="272"/>
      <c r="C26" s="272"/>
      <c r="D26" s="159" t="s">
        <v>262</v>
      </c>
      <c r="E26" s="161">
        <f t="shared" si="20"/>
        <v>0</v>
      </c>
      <c r="F26" s="161">
        <f t="shared" si="20"/>
        <v>0</v>
      </c>
      <c r="G26" s="157"/>
      <c r="H26" s="163"/>
      <c r="I26" s="157"/>
      <c r="J26" s="157"/>
      <c r="K26" s="163"/>
      <c r="L26" s="157"/>
      <c r="M26" s="157"/>
      <c r="N26" s="163"/>
      <c r="O26" s="157"/>
      <c r="P26" s="198"/>
      <c r="Q26" s="163"/>
      <c r="R26" s="157"/>
      <c r="S26" s="157"/>
      <c r="T26" s="163"/>
      <c r="U26" s="157"/>
      <c r="V26" s="157"/>
      <c r="W26" s="163"/>
      <c r="X26" s="157"/>
      <c r="Y26" s="157"/>
      <c r="Z26" s="163"/>
      <c r="AA26" s="157"/>
      <c r="AB26" s="157"/>
      <c r="AC26" s="163"/>
      <c r="AD26" s="157"/>
      <c r="AE26" s="157"/>
      <c r="AF26" s="163"/>
      <c r="AG26" s="157"/>
      <c r="AH26" s="157"/>
      <c r="AI26" s="163"/>
      <c r="AJ26" s="157"/>
      <c r="AK26" s="157"/>
      <c r="AL26" s="163"/>
      <c r="AM26" s="157"/>
      <c r="AN26" s="157"/>
      <c r="AO26" s="163"/>
      <c r="AP26" s="157"/>
      <c r="AQ26" s="213"/>
      <c r="AR26" s="163"/>
      <c r="AS26" s="174"/>
    </row>
    <row r="27" spans="1:45" ht="18.75" hidden="1" customHeight="1">
      <c r="A27" s="268" t="s">
        <v>270</v>
      </c>
      <c r="B27" s="272"/>
      <c r="C27" s="272"/>
      <c r="D27" s="149" t="s">
        <v>41</v>
      </c>
      <c r="E27" s="158">
        <v>0</v>
      </c>
      <c r="F27" s="158">
        <v>0</v>
      </c>
      <c r="G27" s="158"/>
      <c r="H27" s="162"/>
      <c r="I27" s="158"/>
      <c r="J27" s="158"/>
      <c r="K27" s="162"/>
      <c r="L27" s="158"/>
      <c r="M27" s="158"/>
      <c r="N27" s="162"/>
      <c r="O27" s="158"/>
      <c r="P27" s="197"/>
      <c r="Q27" s="162"/>
      <c r="R27" s="158"/>
      <c r="S27" s="158"/>
      <c r="T27" s="162"/>
      <c r="U27" s="158"/>
      <c r="V27" s="158"/>
      <c r="W27" s="162"/>
      <c r="X27" s="158"/>
      <c r="Y27" s="158"/>
      <c r="Z27" s="162"/>
      <c r="AA27" s="158"/>
      <c r="AB27" s="158"/>
      <c r="AC27" s="162"/>
      <c r="AD27" s="158"/>
      <c r="AE27" s="158"/>
      <c r="AF27" s="162"/>
      <c r="AG27" s="158"/>
      <c r="AH27" s="158"/>
      <c r="AI27" s="162"/>
      <c r="AJ27" s="158"/>
      <c r="AK27" s="158"/>
      <c r="AL27" s="162"/>
      <c r="AM27" s="158"/>
      <c r="AN27" s="158"/>
      <c r="AO27" s="162"/>
      <c r="AP27" s="158"/>
      <c r="AQ27" s="212"/>
      <c r="AR27" s="162"/>
      <c r="AS27" s="278"/>
    </row>
    <row r="28" spans="1:45" ht="31.5" hidden="1">
      <c r="A28" s="272"/>
      <c r="B28" s="272"/>
      <c r="C28" s="272"/>
      <c r="D28" s="159" t="s">
        <v>37</v>
      </c>
      <c r="E28" s="161"/>
      <c r="F28" s="161"/>
      <c r="G28" s="161"/>
      <c r="H28" s="157"/>
      <c r="I28" s="157"/>
      <c r="J28" s="157"/>
      <c r="K28" s="157"/>
      <c r="L28" s="157"/>
      <c r="M28" s="157"/>
      <c r="N28" s="157"/>
      <c r="O28" s="157"/>
      <c r="P28" s="198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213"/>
      <c r="AR28" s="157"/>
      <c r="AS28" s="272"/>
    </row>
    <row r="29" spans="1:45" ht="33.6" hidden="1" customHeight="1">
      <c r="A29" s="272"/>
      <c r="B29" s="272"/>
      <c r="C29" s="272"/>
      <c r="D29" s="159" t="s">
        <v>2</v>
      </c>
      <c r="E29" s="157"/>
      <c r="F29" s="157"/>
      <c r="G29" s="157"/>
      <c r="H29" s="163"/>
      <c r="I29" s="157"/>
      <c r="J29" s="157"/>
      <c r="K29" s="163"/>
      <c r="L29" s="157"/>
      <c r="M29" s="157"/>
      <c r="N29" s="163"/>
      <c r="O29" s="157"/>
      <c r="P29" s="198"/>
      <c r="Q29" s="163"/>
      <c r="R29" s="157"/>
      <c r="S29" s="157"/>
      <c r="T29" s="163"/>
      <c r="U29" s="157"/>
      <c r="V29" s="157"/>
      <c r="W29" s="163"/>
      <c r="X29" s="157"/>
      <c r="Y29" s="157"/>
      <c r="Z29" s="163"/>
      <c r="AA29" s="157"/>
      <c r="AB29" s="157"/>
      <c r="AC29" s="163"/>
      <c r="AD29" s="157"/>
      <c r="AE29" s="157"/>
      <c r="AF29" s="163"/>
      <c r="AG29" s="157"/>
      <c r="AH29" s="157"/>
      <c r="AI29" s="163"/>
      <c r="AJ29" s="157"/>
      <c r="AK29" s="157"/>
      <c r="AL29" s="163"/>
      <c r="AM29" s="157"/>
      <c r="AN29" s="157"/>
      <c r="AO29" s="163"/>
      <c r="AP29" s="157"/>
      <c r="AQ29" s="213"/>
      <c r="AR29" s="163"/>
      <c r="AS29" s="272"/>
    </row>
    <row r="30" spans="1:45" ht="15.75" hidden="1">
      <c r="A30" s="272"/>
      <c r="B30" s="272"/>
      <c r="C30" s="272"/>
      <c r="D30" s="160" t="s">
        <v>43</v>
      </c>
      <c r="E30" s="157"/>
      <c r="F30" s="157"/>
      <c r="G30" s="157"/>
      <c r="H30" s="163"/>
      <c r="I30" s="157"/>
      <c r="J30" s="157"/>
      <c r="K30" s="163"/>
      <c r="L30" s="157"/>
      <c r="M30" s="157"/>
      <c r="N30" s="163"/>
      <c r="O30" s="157"/>
      <c r="P30" s="198"/>
      <c r="Q30" s="163"/>
      <c r="R30" s="157"/>
      <c r="S30" s="157"/>
      <c r="T30" s="163"/>
      <c r="U30" s="157"/>
      <c r="V30" s="157"/>
      <c r="W30" s="163"/>
      <c r="X30" s="157"/>
      <c r="Y30" s="157"/>
      <c r="Z30" s="163"/>
      <c r="AA30" s="157"/>
      <c r="AB30" s="157"/>
      <c r="AC30" s="163"/>
      <c r="AD30" s="157"/>
      <c r="AE30" s="157"/>
      <c r="AF30" s="163"/>
      <c r="AG30" s="157"/>
      <c r="AH30" s="157"/>
      <c r="AI30" s="163"/>
      <c r="AJ30" s="157"/>
      <c r="AK30" s="157"/>
      <c r="AL30" s="163"/>
      <c r="AM30" s="157"/>
      <c r="AN30" s="157"/>
      <c r="AO30" s="163"/>
      <c r="AP30" s="157"/>
      <c r="AQ30" s="213"/>
      <c r="AR30" s="163"/>
      <c r="AS30" s="272"/>
    </row>
    <row r="31" spans="1:45" ht="34.9" hidden="1" customHeight="1">
      <c r="A31" s="272"/>
      <c r="B31" s="272"/>
      <c r="C31" s="272"/>
      <c r="D31" s="159" t="s">
        <v>262</v>
      </c>
      <c r="E31" s="157"/>
      <c r="F31" s="157"/>
      <c r="G31" s="157"/>
      <c r="H31" s="163"/>
      <c r="I31" s="157"/>
      <c r="J31" s="157"/>
      <c r="K31" s="163"/>
      <c r="L31" s="157"/>
      <c r="M31" s="157"/>
      <c r="N31" s="163"/>
      <c r="O31" s="157"/>
      <c r="P31" s="198"/>
      <c r="Q31" s="163"/>
      <c r="R31" s="157"/>
      <c r="S31" s="157"/>
      <c r="T31" s="163"/>
      <c r="U31" s="157"/>
      <c r="V31" s="157"/>
      <c r="W31" s="163"/>
      <c r="X31" s="157"/>
      <c r="Y31" s="157"/>
      <c r="Z31" s="163"/>
      <c r="AA31" s="157"/>
      <c r="AB31" s="157"/>
      <c r="AC31" s="163"/>
      <c r="AD31" s="157"/>
      <c r="AE31" s="157"/>
      <c r="AF31" s="163"/>
      <c r="AG31" s="157"/>
      <c r="AH31" s="157"/>
      <c r="AI31" s="163"/>
      <c r="AJ31" s="157"/>
      <c r="AK31" s="157"/>
      <c r="AL31" s="163"/>
      <c r="AM31" s="157"/>
      <c r="AN31" s="157"/>
      <c r="AO31" s="163"/>
      <c r="AP31" s="157"/>
      <c r="AQ31" s="213"/>
      <c r="AR31" s="163"/>
      <c r="AS31" s="272"/>
    </row>
    <row r="32" spans="1:45" ht="17.25" hidden="1" customHeight="1">
      <c r="A32" s="268" t="s">
        <v>269</v>
      </c>
      <c r="B32" s="272"/>
      <c r="C32" s="272"/>
      <c r="D32" s="149" t="s">
        <v>41</v>
      </c>
      <c r="E32" s="158">
        <v>0</v>
      </c>
      <c r="F32" s="158">
        <v>0</v>
      </c>
      <c r="G32" s="158"/>
      <c r="H32" s="162"/>
      <c r="I32" s="158"/>
      <c r="J32" s="158"/>
      <c r="K32" s="162"/>
      <c r="L32" s="158"/>
      <c r="M32" s="158"/>
      <c r="N32" s="162"/>
      <c r="O32" s="158"/>
      <c r="P32" s="197"/>
      <c r="Q32" s="162"/>
      <c r="R32" s="158"/>
      <c r="S32" s="158"/>
      <c r="T32" s="162"/>
      <c r="U32" s="158"/>
      <c r="V32" s="158"/>
      <c r="W32" s="162"/>
      <c r="X32" s="158"/>
      <c r="Y32" s="158"/>
      <c r="Z32" s="162"/>
      <c r="AA32" s="158"/>
      <c r="AB32" s="158"/>
      <c r="AC32" s="162"/>
      <c r="AD32" s="158"/>
      <c r="AE32" s="158"/>
      <c r="AF32" s="162"/>
      <c r="AG32" s="158"/>
      <c r="AH32" s="158"/>
      <c r="AI32" s="162"/>
      <c r="AJ32" s="158"/>
      <c r="AK32" s="158"/>
      <c r="AL32" s="162"/>
      <c r="AM32" s="158"/>
      <c r="AN32" s="158"/>
      <c r="AO32" s="162"/>
      <c r="AP32" s="158"/>
      <c r="AQ32" s="212"/>
      <c r="AR32" s="162"/>
      <c r="AS32" s="272"/>
    </row>
    <row r="33" spans="1:45" ht="31.5" hidden="1">
      <c r="A33" s="272"/>
      <c r="B33" s="272"/>
      <c r="C33" s="272"/>
      <c r="D33" s="159" t="s">
        <v>37</v>
      </c>
      <c r="E33" s="161"/>
      <c r="F33" s="161"/>
      <c r="G33" s="161"/>
      <c r="H33" s="157"/>
      <c r="I33" s="157"/>
      <c r="J33" s="157"/>
      <c r="K33" s="157"/>
      <c r="L33" s="157"/>
      <c r="M33" s="157"/>
      <c r="N33" s="157"/>
      <c r="O33" s="157"/>
      <c r="P33" s="198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213"/>
      <c r="AR33" s="157"/>
      <c r="AS33" s="272"/>
    </row>
    <row r="34" spans="1:45" ht="31.15" hidden="1" customHeight="1">
      <c r="A34" s="272"/>
      <c r="B34" s="272"/>
      <c r="C34" s="272"/>
      <c r="D34" s="159" t="s">
        <v>2</v>
      </c>
      <c r="E34" s="157"/>
      <c r="F34" s="157"/>
      <c r="G34" s="157"/>
      <c r="H34" s="163"/>
      <c r="I34" s="157"/>
      <c r="J34" s="157"/>
      <c r="K34" s="163"/>
      <c r="L34" s="157"/>
      <c r="M34" s="157"/>
      <c r="N34" s="163"/>
      <c r="O34" s="157"/>
      <c r="P34" s="198"/>
      <c r="Q34" s="163"/>
      <c r="R34" s="157"/>
      <c r="S34" s="157"/>
      <c r="T34" s="163"/>
      <c r="U34" s="157"/>
      <c r="V34" s="157"/>
      <c r="W34" s="163"/>
      <c r="X34" s="157"/>
      <c r="Y34" s="157"/>
      <c r="Z34" s="163"/>
      <c r="AA34" s="157"/>
      <c r="AB34" s="157"/>
      <c r="AC34" s="163"/>
      <c r="AD34" s="157"/>
      <c r="AE34" s="157"/>
      <c r="AF34" s="163"/>
      <c r="AG34" s="157"/>
      <c r="AH34" s="157"/>
      <c r="AI34" s="163"/>
      <c r="AJ34" s="157"/>
      <c r="AK34" s="157"/>
      <c r="AL34" s="163"/>
      <c r="AM34" s="157"/>
      <c r="AN34" s="157"/>
      <c r="AO34" s="163"/>
      <c r="AP34" s="157"/>
      <c r="AQ34" s="213"/>
      <c r="AR34" s="163"/>
      <c r="AS34" s="272"/>
    </row>
    <row r="35" spans="1:45" ht="15.75" hidden="1">
      <c r="A35" s="272"/>
      <c r="B35" s="272"/>
      <c r="C35" s="272"/>
      <c r="D35" s="160" t="s">
        <v>43</v>
      </c>
      <c r="E35" s="157"/>
      <c r="F35" s="157"/>
      <c r="G35" s="157"/>
      <c r="H35" s="163"/>
      <c r="I35" s="157"/>
      <c r="J35" s="157"/>
      <c r="K35" s="163"/>
      <c r="L35" s="157"/>
      <c r="M35" s="157"/>
      <c r="N35" s="163"/>
      <c r="O35" s="157"/>
      <c r="P35" s="198"/>
      <c r="Q35" s="163"/>
      <c r="R35" s="157"/>
      <c r="S35" s="157"/>
      <c r="T35" s="163"/>
      <c r="U35" s="157"/>
      <c r="V35" s="157"/>
      <c r="W35" s="163"/>
      <c r="X35" s="157"/>
      <c r="Y35" s="157"/>
      <c r="Z35" s="163"/>
      <c r="AA35" s="157"/>
      <c r="AB35" s="157"/>
      <c r="AC35" s="163"/>
      <c r="AD35" s="157"/>
      <c r="AE35" s="157"/>
      <c r="AF35" s="163"/>
      <c r="AG35" s="157"/>
      <c r="AH35" s="157"/>
      <c r="AI35" s="163"/>
      <c r="AJ35" s="157"/>
      <c r="AK35" s="157"/>
      <c r="AL35" s="163"/>
      <c r="AM35" s="157"/>
      <c r="AN35" s="157"/>
      <c r="AO35" s="163"/>
      <c r="AP35" s="157"/>
      <c r="AQ35" s="213"/>
      <c r="AR35" s="163"/>
      <c r="AS35" s="272"/>
    </row>
    <row r="36" spans="1:45" s="148" customFormat="1" ht="37.15" hidden="1" customHeight="1">
      <c r="A36" s="272"/>
      <c r="B36" s="272"/>
      <c r="C36" s="272"/>
      <c r="D36" s="159" t="s">
        <v>262</v>
      </c>
      <c r="E36" s="157"/>
      <c r="F36" s="157"/>
      <c r="G36" s="157"/>
      <c r="H36" s="163"/>
      <c r="I36" s="157"/>
      <c r="J36" s="157"/>
      <c r="K36" s="163"/>
      <c r="L36" s="157"/>
      <c r="M36" s="157"/>
      <c r="N36" s="163"/>
      <c r="O36" s="157"/>
      <c r="P36" s="198"/>
      <c r="Q36" s="163"/>
      <c r="R36" s="157"/>
      <c r="S36" s="157"/>
      <c r="T36" s="163"/>
      <c r="U36" s="157"/>
      <c r="V36" s="157"/>
      <c r="W36" s="163"/>
      <c r="X36" s="157"/>
      <c r="Y36" s="157"/>
      <c r="Z36" s="163"/>
      <c r="AA36" s="157"/>
      <c r="AB36" s="157"/>
      <c r="AC36" s="163"/>
      <c r="AD36" s="157"/>
      <c r="AE36" s="157"/>
      <c r="AF36" s="163"/>
      <c r="AG36" s="157"/>
      <c r="AH36" s="157"/>
      <c r="AI36" s="163"/>
      <c r="AJ36" s="157"/>
      <c r="AK36" s="157"/>
      <c r="AL36" s="163"/>
      <c r="AM36" s="157"/>
      <c r="AN36" s="157"/>
      <c r="AO36" s="163"/>
      <c r="AP36" s="157"/>
      <c r="AQ36" s="213"/>
      <c r="AR36" s="163"/>
      <c r="AS36" s="272"/>
    </row>
    <row r="37" spans="1:45" ht="37.15" hidden="1" customHeight="1">
      <c r="A37" s="268" t="s">
        <v>267</v>
      </c>
      <c r="B37" s="268"/>
      <c r="C37" s="268"/>
      <c r="D37" s="149" t="s">
        <v>41</v>
      </c>
      <c r="E37" s="158">
        <v>0</v>
      </c>
      <c r="F37" s="158">
        <v>0</v>
      </c>
      <c r="G37" s="158"/>
      <c r="H37" s="162"/>
      <c r="I37" s="158" t="s">
        <v>268</v>
      </c>
      <c r="J37" s="158" t="s">
        <v>268</v>
      </c>
      <c r="K37" s="158" t="s">
        <v>268</v>
      </c>
      <c r="L37" s="158" t="s">
        <v>268</v>
      </c>
      <c r="M37" s="158" t="s">
        <v>268</v>
      </c>
      <c r="N37" s="158" t="s">
        <v>268</v>
      </c>
      <c r="O37" s="158" t="s">
        <v>268</v>
      </c>
      <c r="P37" s="197" t="s">
        <v>268</v>
      </c>
      <c r="Q37" s="158" t="s">
        <v>268</v>
      </c>
      <c r="R37" s="158" t="s">
        <v>268</v>
      </c>
      <c r="S37" s="158" t="s">
        <v>268</v>
      </c>
      <c r="T37" s="158" t="s">
        <v>268</v>
      </c>
      <c r="U37" s="158" t="s">
        <v>268</v>
      </c>
      <c r="V37" s="158" t="s">
        <v>268</v>
      </c>
      <c r="W37" s="158" t="s">
        <v>268</v>
      </c>
      <c r="X37" s="158" t="s">
        <v>268</v>
      </c>
      <c r="Y37" s="158" t="s">
        <v>268</v>
      </c>
      <c r="Z37" s="158" t="s">
        <v>268</v>
      </c>
      <c r="AA37" s="158" t="s">
        <v>268</v>
      </c>
      <c r="AB37" s="158" t="s">
        <v>268</v>
      </c>
      <c r="AC37" s="158" t="s">
        <v>268</v>
      </c>
      <c r="AD37" s="158" t="s">
        <v>268</v>
      </c>
      <c r="AE37" s="158" t="s">
        <v>268</v>
      </c>
      <c r="AF37" s="158" t="s">
        <v>268</v>
      </c>
      <c r="AG37" s="158" t="s">
        <v>268</v>
      </c>
      <c r="AH37" s="158" t="s">
        <v>268</v>
      </c>
      <c r="AI37" s="158" t="s">
        <v>268</v>
      </c>
      <c r="AJ37" s="158" t="s">
        <v>268</v>
      </c>
      <c r="AK37" s="158" t="s">
        <v>268</v>
      </c>
      <c r="AL37" s="158" t="s">
        <v>268</v>
      </c>
      <c r="AM37" s="158" t="s">
        <v>268</v>
      </c>
      <c r="AN37" s="158" t="s">
        <v>268</v>
      </c>
      <c r="AO37" s="158" t="s">
        <v>268</v>
      </c>
      <c r="AP37" s="158" t="s">
        <v>268</v>
      </c>
      <c r="AQ37" s="212" t="s">
        <v>268</v>
      </c>
      <c r="AR37" s="158" t="s">
        <v>268</v>
      </c>
      <c r="AS37" s="176"/>
    </row>
    <row r="38" spans="1:45" ht="37.15" hidden="1" customHeight="1">
      <c r="A38" s="268"/>
      <c r="B38" s="268"/>
      <c r="C38" s="268"/>
      <c r="D38" s="159" t="s">
        <v>37</v>
      </c>
      <c r="E38" s="161"/>
      <c r="F38" s="161"/>
      <c r="G38" s="161"/>
      <c r="H38" s="157"/>
      <c r="I38" s="158" t="s">
        <v>268</v>
      </c>
      <c r="J38" s="158" t="s">
        <v>268</v>
      </c>
      <c r="K38" s="158" t="s">
        <v>268</v>
      </c>
      <c r="L38" s="158" t="s">
        <v>268</v>
      </c>
      <c r="M38" s="158" t="s">
        <v>268</v>
      </c>
      <c r="N38" s="158" t="s">
        <v>268</v>
      </c>
      <c r="O38" s="158" t="s">
        <v>268</v>
      </c>
      <c r="P38" s="197" t="s">
        <v>268</v>
      </c>
      <c r="Q38" s="158" t="s">
        <v>268</v>
      </c>
      <c r="R38" s="158" t="s">
        <v>268</v>
      </c>
      <c r="S38" s="158" t="s">
        <v>268</v>
      </c>
      <c r="T38" s="158" t="s">
        <v>268</v>
      </c>
      <c r="U38" s="158" t="s">
        <v>268</v>
      </c>
      <c r="V38" s="158" t="s">
        <v>268</v>
      </c>
      <c r="W38" s="158" t="s">
        <v>268</v>
      </c>
      <c r="X38" s="158" t="s">
        <v>268</v>
      </c>
      <c r="Y38" s="158" t="s">
        <v>268</v>
      </c>
      <c r="Z38" s="158" t="s">
        <v>268</v>
      </c>
      <c r="AA38" s="158" t="s">
        <v>268</v>
      </c>
      <c r="AB38" s="158" t="s">
        <v>268</v>
      </c>
      <c r="AC38" s="158" t="s">
        <v>268</v>
      </c>
      <c r="AD38" s="158" t="s">
        <v>268</v>
      </c>
      <c r="AE38" s="158" t="s">
        <v>268</v>
      </c>
      <c r="AF38" s="158" t="s">
        <v>268</v>
      </c>
      <c r="AG38" s="158" t="s">
        <v>268</v>
      </c>
      <c r="AH38" s="158" t="s">
        <v>268</v>
      </c>
      <c r="AI38" s="158" t="s">
        <v>268</v>
      </c>
      <c r="AJ38" s="158" t="s">
        <v>268</v>
      </c>
      <c r="AK38" s="158" t="s">
        <v>268</v>
      </c>
      <c r="AL38" s="158" t="s">
        <v>268</v>
      </c>
      <c r="AM38" s="158" t="s">
        <v>268</v>
      </c>
      <c r="AN38" s="158" t="s">
        <v>268</v>
      </c>
      <c r="AO38" s="158" t="s">
        <v>268</v>
      </c>
      <c r="AP38" s="158" t="s">
        <v>268</v>
      </c>
      <c r="AQ38" s="212" t="s">
        <v>268</v>
      </c>
      <c r="AR38" s="158" t="s">
        <v>268</v>
      </c>
      <c r="AS38" s="176"/>
    </row>
    <row r="39" spans="1:45" ht="37.15" hidden="1" customHeight="1">
      <c r="A39" s="268"/>
      <c r="B39" s="268"/>
      <c r="C39" s="268"/>
      <c r="D39" s="159" t="s">
        <v>2</v>
      </c>
      <c r="E39" s="157"/>
      <c r="F39" s="157"/>
      <c r="G39" s="157"/>
      <c r="H39" s="163"/>
      <c r="I39" s="158" t="s">
        <v>268</v>
      </c>
      <c r="J39" s="158" t="s">
        <v>268</v>
      </c>
      <c r="K39" s="158" t="s">
        <v>268</v>
      </c>
      <c r="L39" s="158" t="s">
        <v>268</v>
      </c>
      <c r="M39" s="158" t="s">
        <v>268</v>
      </c>
      <c r="N39" s="158" t="s">
        <v>268</v>
      </c>
      <c r="O39" s="158" t="s">
        <v>268</v>
      </c>
      <c r="P39" s="197" t="s">
        <v>268</v>
      </c>
      <c r="Q39" s="158" t="s">
        <v>268</v>
      </c>
      <c r="R39" s="158" t="s">
        <v>268</v>
      </c>
      <c r="S39" s="158" t="s">
        <v>268</v>
      </c>
      <c r="T39" s="158" t="s">
        <v>268</v>
      </c>
      <c r="U39" s="158" t="s">
        <v>268</v>
      </c>
      <c r="V39" s="158" t="s">
        <v>268</v>
      </c>
      <c r="W39" s="158" t="s">
        <v>268</v>
      </c>
      <c r="X39" s="158" t="s">
        <v>268</v>
      </c>
      <c r="Y39" s="158" t="s">
        <v>268</v>
      </c>
      <c r="Z39" s="158" t="s">
        <v>268</v>
      </c>
      <c r="AA39" s="158" t="s">
        <v>268</v>
      </c>
      <c r="AB39" s="158" t="s">
        <v>268</v>
      </c>
      <c r="AC39" s="158" t="s">
        <v>268</v>
      </c>
      <c r="AD39" s="158" t="s">
        <v>268</v>
      </c>
      <c r="AE39" s="158" t="s">
        <v>268</v>
      </c>
      <c r="AF39" s="158" t="s">
        <v>268</v>
      </c>
      <c r="AG39" s="158" t="s">
        <v>268</v>
      </c>
      <c r="AH39" s="158" t="s">
        <v>268</v>
      </c>
      <c r="AI39" s="158" t="s">
        <v>268</v>
      </c>
      <c r="AJ39" s="158" t="s">
        <v>268</v>
      </c>
      <c r="AK39" s="158" t="s">
        <v>268</v>
      </c>
      <c r="AL39" s="158" t="s">
        <v>268</v>
      </c>
      <c r="AM39" s="158" t="s">
        <v>268</v>
      </c>
      <c r="AN39" s="158" t="s">
        <v>268</v>
      </c>
      <c r="AO39" s="158" t="s">
        <v>268</v>
      </c>
      <c r="AP39" s="158" t="s">
        <v>268</v>
      </c>
      <c r="AQ39" s="212" t="s">
        <v>268</v>
      </c>
      <c r="AR39" s="158" t="s">
        <v>268</v>
      </c>
      <c r="AS39" s="176"/>
    </row>
    <row r="40" spans="1:45" ht="37.15" hidden="1" customHeight="1">
      <c r="A40" s="268"/>
      <c r="B40" s="268"/>
      <c r="C40" s="268"/>
      <c r="D40" s="160" t="s">
        <v>43</v>
      </c>
      <c r="E40" s="157"/>
      <c r="F40" s="157"/>
      <c r="G40" s="157"/>
      <c r="H40" s="163"/>
      <c r="I40" s="158" t="s">
        <v>268</v>
      </c>
      <c r="J40" s="158" t="s">
        <v>268</v>
      </c>
      <c r="K40" s="158" t="s">
        <v>268</v>
      </c>
      <c r="L40" s="158" t="s">
        <v>268</v>
      </c>
      <c r="M40" s="158" t="s">
        <v>268</v>
      </c>
      <c r="N40" s="158" t="s">
        <v>268</v>
      </c>
      <c r="O40" s="158" t="s">
        <v>268</v>
      </c>
      <c r="P40" s="197" t="s">
        <v>268</v>
      </c>
      <c r="Q40" s="158" t="s">
        <v>268</v>
      </c>
      <c r="R40" s="158" t="s">
        <v>268</v>
      </c>
      <c r="S40" s="158" t="s">
        <v>268</v>
      </c>
      <c r="T40" s="158" t="s">
        <v>268</v>
      </c>
      <c r="U40" s="158" t="s">
        <v>268</v>
      </c>
      <c r="V40" s="158" t="s">
        <v>268</v>
      </c>
      <c r="W40" s="158" t="s">
        <v>268</v>
      </c>
      <c r="X40" s="158" t="s">
        <v>268</v>
      </c>
      <c r="Y40" s="158" t="s">
        <v>268</v>
      </c>
      <c r="Z40" s="158" t="s">
        <v>268</v>
      </c>
      <c r="AA40" s="158" t="s">
        <v>268</v>
      </c>
      <c r="AB40" s="158" t="s">
        <v>268</v>
      </c>
      <c r="AC40" s="158" t="s">
        <v>268</v>
      </c>
      <c r="AD40" s="158" t="s">
        <v>268</v>
      </c>
      <c r="AE40" s="158" t="s">
        <v>268</v>
      </c>
      <c r="AF40" s="158" t="s">
        <v>268</v>
      </c>
      <c r="AG40" s="158" t="s">
        <v>268</v>
      </c>
      <c r="AH40" s="158" t="s">
        <v>268</v>
      </c>
      <c r="AI40" s="158" t="s">
        <v>268</v>
      </c>
      <c r="AJ40" s="158" t="s">
        <v>268</v>
      </c>
      <c r="AK40" s="158" t="s">
        <v>268</v>
      </c>
      <c r="AL40" s="158" t="s">
        <v>268</v>
      </c>
      <c r="AM40" s="158" t="s">
        <v>268</v>
      </c>
      <c r="AN40" s="158" t="s">
        <v>268</v>
      </c>
      <c r="AO40" s="158" t="s">
        <v>268</v>
      </c>
      <c r="AP40" s="158" t="s">
        <v>268</v>
      </c>
      <c r="AQ40" s="212" t="s">
        <v>268</v>
      </c>
      <c r="AR40" s="158" t="s">
        <v>268</v>
      </c>
      <c r="AS40" s="176"/>
    </row>
    <row r="41" spans="1:45" ht="37.15" hidden="1" customHeight="1">
      <c r="A41" s="268"/>
      <c r="B41" s="268"/>
      <c r="C41" s="268"/>
      <c r="D41" s="159" t="s">
        <v>262</v>
      </c>
      <c r="E41" s="157"/>
      <c r="F41" s="157"/>
      <c r="G41" s="157"/>
      <c r="H41" s="163"/>
      <c r="I41" s="158" t="s">
        <v>268</v>
      </c>
      <c r="J41" s="158" t="s">
        <v>268</v>
      </c>
      <c r="K41" s="158" t="s">
        <v>268</v>
      </c>
      <c r="L41" s="158" t="s">
        <v>268</v>
      </c>
      <c r="M41" s="158" t="s">
        <v>268</v>
      </c>
      <c r="N41" s="158" t="s">
        <v>268</v>
      </c>
      <c r="O41" s="158" t="s">
        <v>268</v>
      </c>
      <c r="P41" s="197" t="s">
        <v>268</v>
      </c>
      <c r="Q41" s="158" t="s">
        <v>268</v>
      </c>
      <c r="R41" s="158" t="s">
        <v>268</v>
      </c>
      <c r="S41" s="158" t="s">
        <v>268</v>
      </c>
      <c r="T41" s="158" t="s">
        <v>268</v>
      </c>
      <c r="U41" s="158" t="s">
        <v>268</v>
      </c>
      <c r="V41" s="158" t="s">
        <v>268</v>
      </c>
      <c r="W41" s="158" t="s">
        <v>268</v>
      </c>
      <c r="X41" s="158" t="s">
        <v>268</v>
      </c>
      <c r="Y41" s="158" t="s">
        <v>268</v>
      </c>
      <c r="Z41" s="158" t="s">
        <v>268</v>
      </c>
      <c r="AA41" s="158" t="s">
        <v>268</v>
      </c>
      <c r="AB41" s="158" t="s">
        <v>268</v>
      </c>
      <c r="AC41" s="158" t="s">
        <v>268</v>
      </c>
      <c r="AD41" s="158" t="s">
        <v>268</v>
      </c>
      <c r="AE41" s="158" t="s">
        <v>268</v>
      </c>
      <c r="AF41" s="158" t="s">
        <v>268</v>
      </c>
      <c r="AG41" s="158" t="s">
        <v>268</v>
      </c>
      <c r="AH41" s="158" t="s">
        <v>268</v>
      </c>
      <c r="AI41" s="158" t="s">
        <v>268</v>
      </c>
      <c r="AJ41" s="158" t="s">
        <v>268</v>
      </c>
      <c r="AK41" s="158" t="s">
        <v>268</v>
      </c>
      <c r="AL41" s="158" t="s">
        <v>268</v>
      </c>
      <c r="AM41" s="158" t="s">
        <v>268</v>
      </c>
      <c r="AN41" s="158" t="s">
        <v>268</v>
      </c>
      <c r="AO41" s="158" t="s">
        <v>268</v>
      </c>
      <c r="AP41" s="158" t="s">
        <v>268</v>
      </c>
      <c r="AQ41" s="212" t="s">
        <v>268</v>
      </c>
      <c r="AR41" s="158" t="s">
        <v>268</v>
      </c>
      <c r="AS41" s="176"/>
    </row>
    <row r="42" spans="1:45" ht="15.75">
      <c r="A42" s="280" t="s">
        <v>344</v>
      </c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</row>
    <row r="43" spans="1:45" ht="18.75" hidden="1" customHeight="1">
      <c r="A43" s="269" t="s">
        <v>1</v>
      </c>
      <c r="B43" s="270" t="s">
        <v>312</v>
      </c>
      <c r="C43" s="271"/>
      <c r="D43" s="149" t="s">
        <v>41</v>
      </c>
      <c r="E43" s="158">
        <v>0</v>
      </c>
      <c r="F43" s="158">
        <v>0</v>
      </c>
      <c r="G43" s="158"/>
      <c r="H43" s="162"/>
      <c r="I43" s="158"/>
      <c r="J43" s="158"/>
      <c r="K43" s="162"/>
      <c r="L43" s="158"/>
      <c r="M43" s="158"/>
      <c r="N43" s="162"/>
      <c r="O43" s="158"/>
      <c r="P43" s="197"/>
      <c r="Q43" s="162"/>
      <c r="R43" s="158"/>
      <c r="S43" s="158"/>
      <c r="T43" s="162"/>
      <c r="U43" s="158"/>
      <c r="V43" s="158"/>
      <c r="W43" s="162"/>
      <c r="X43" s="158"/>
      <c r="Y43" s="158"/>
      <c r="Z43" s="162"/>
      <c r="AA43" s="158"/>
      <c r="AB43" s="158"/>
      <c r="AC43" s="162"/>
      <c r="AD43" s="158"/>
      <c r="AE43" s="158"/>
      <c r="AF43" s="162"/>
      <c r="AG43" s="158"/>
      <c r="AH43" s="158"/>
      <c r="AI43" s="162"/>
      <c r="AJ43" s="158"/>
      <c r="AK43" s="158"/>
      <c r="AL43" s="162"/>
      <c r="AM43" s="158"/>
      <c r="AN43" s="158"/>
      <c r="AO43" s="162"/>
      <c r="AP43" s="158"/>
      <c r="AQ43" s="212"/>
      <c r="AR43" s="162"/>
      <c r="AS43" s="268"/>
    </row>
    <row r="44" spans="1:45" ht="31.5" hidden="1">
      <c r="A44" s="269"/>
      <c r="B44" s="270"/>
      <c r="C44" s="271"/>
      <c r="D44" s="159" t="s">
        <v>37</v>
      </c>
      <c r="E44" s="157"/>
      <c r="F44" s="157"/>
      <c r="G44" s="157"/>
      <c r="H44" s="163"/>
      <c r="I44" s="157"/>
      <c r="J44" s="157"/>
      <c r="K44" s="163"/>
      <c r="L44" s="157"/>
      <c r="M44" s="157"/>
      <c r="N44" s="163"/>
      <c r="O44" s="157"/>
      <c r="P44" s="198"/>
      <c r="Q44" s="163"/>
      <c r="R44" s="157"/>
      <c r="S44" s="157"/>
      <c r="T44" s="163"/>
      <c r="U44" s="157"/>
      <c r="V44" s="157"/>
      <c r="W44" s="163"/>
      <c r="X44" s="157"/>
      <c r="Y44" s="157"/>
      <c r="Z44" s="163"/>
      <c r="AA44" s="157"/>
      <c r="AB44" s="157"/>
      <c r="AC44" s="163"/>
      <c r="AD44" s="157"/>
      <c r="AE44" s="157"/>
      <c r="AF44" s="163"/>
      <c r="AG44" s="157"/>
      <c r="AH44" s="157"/>
      <c r="AI44" s="163"/>
      <c r="AJ44" s="157"/>
      <c r="AK44" s="157"/>
      <c r="AL44" s="163"/>
      <c r="AM44" s="157"/>
      <c r="AN44" s="157"/>
      <c r="AO44" s="163"/>
      <c r="AP44" s="157"/>
      <c r="AQ44" s="213"/>
      <c r="AR44" s="163"/>
      <c r="AS44" s="268"/>
    </row>
    <row r="45" spans="1:45" ht="46.5" hidden="1" customHeight="1">
      <c r="A45" s="269"/>
      <c r="B45" s="270"/>
      <c r="C45" s="271"/>
      <c r="D45" s="159" t="s">
        <v>2</v>
      </c>
      <c r="E45" s="157"/>
      <c r="F45" s="157"/>
      <c r="G45" s="157"/>
      <c r="H45" s="163"/>
      <c r="I45" s="157"/>
      <c r="J45" s="157"/>
      <c r="K45" s="163"/>
      <c r="L45" s="157"/>
      <c r="M45" s="157"/>
      <c r="N45" s="163"/>
      <c r="O45" s="157"/>
      <c r="P45" s="198"/>
      <c r="Q45" s="163"/>
      <c r="R45" s="157"/>
      <c r="S45" s="157"/>
      <c r="T45" s="163"/>
      <c r="U45" s="157"/>
      <c r="V45" s="157"/>
      <c r="W45" s="163"/>
      <c r="X45" s="157"/>
      <c r="Y45" s="157"/>
      <c r="Z45" s="163"/>
      <c r="AA45" s="157"/>
      <c r="AB45" s="157"/>
      <c r="AC45" s="163"/>
      <c r="AD45" s="157"/>
      <c r="AE45" s="157"/>
      <c r="AF45" s="163"/>
      <c r="AG45" s="157"/>
      <c r="AH45" s="157"/>
      <c r="AI45" s="163"/>
      <c r="AJ45" s="157"/>
      <c r="AK45" s="157"/>
      <c r="AL45" s="163"/>
      <c r="AM45" s="157"/>
      <c r="AN45" s="157"/>
      <c r="AO45" s="163"/>
      <c r="AP45" s="157"/>
      <c r="AQ45" s="213"/>
      <c r="AR45" s="163"/>
      <c r="AS45" s="268"/>
    </row>
    <row r="46" spans="1:45" ht="27.2" hidden="1" customHeight="1">
      <c r="A46" s="269"/>
      <c r="B46" s="270"/>
      <c r="C46" s="271"/>
      <c r="D46" s="160" t="s">
        <v>43</v>
      </c>
      <c r="E46" s="157"/>
      <c r="F46" s="157"/>
      <c r="G46" s="157"/>
      <c r="H46" s="163"/>
      <c r="I46" s="157"/>
      <c r="J46" s="157"/>
      <c r="K46" s="163"/>
      <c r="L46" s="157"/>
      <c r="M46" s="157"/>
      <c r="N46" s="163"/>
      <c r="O46" s="157"/>
      <c r="P46" s="198"/>
      <c r="Q46" s="163"/>
      <c r="R46" s="157"/>
      <c r="S46" s="157"/>
      <c r="T46" s="163"/>
      <c r="U46" s="157"/>
      <c r="V46" s="157"/>
      <c r="W46" s="163"/>
      <c r="X46" s="157"/>
      <c r="Y46" s="157"/>
      <c r="Z46" s="163"/>
      <c r="AA46" s="157"/>
      <c r="AB46" s="157"/>
      <c r="AC46" s="163"/>
      <c r="AD46" s="157"/>
      <c r="AE46" s="157"/>
      <c r="AF46" s="163"/>
      <c r="AG46" s="157"/>
      <c r="AH46" s="157"/>
      <c r="AI46" s="163"/>
      <c r="AJ46" s="157"/>
      <c r="AK46" s="157"/>
      <c r="AL46" s="163"/>
      <c r="AM46" s="157"/>
      <c r="AN46" s="157"/>
      <c r="AO46" s="163"/>
      <c r="AP46" s="157"/>
      <c r="AQ46" s="213"/>
      <c r="AR46" s="163"/>
      <c r="AS46" s="268"/>
    </row>
    <row r="47" spans="1:45" s="148" customFormat="1" ht="36.6" hidden="1" customHeight="1">
      <c r="A47" s="269"/>
      <c r="B47" s="270"/>
      <c r="C47" s="271"/>
      <c r="D47" s="159" t="s">
        <v>262</v>
      </c>
      <c r="E47" s="157"/>
      <c r="F47" s="157"/>
      <c r="G47" s="157"/>
      <c r="H47" s="163"/>
      <c r="I47" s="157"/>
      <c r="J47" s="157"/>
      <c r="K47" s="163"/>
      <c r="L47" s="157"/>
      <c r="M47" s="157"/>
      <c r="N47" s="163"/>
      <c r="O47" s="157"/>
      <c r="P47" s="198"/>
      <c r="Q47" s="163"/>
      <c r="R47" s="157"/>
      <c r="S47" s="157"/>
      <c r="T47" s="163"/>
      <c r="U47" s="157"/>
      <c r="V47" s="157"/>
      <c r="W47" s="163"/>
      <c r="X47" s="157"/>
      <c r="Y47" s="157"/>
      <c r="Z47" s="163"/>
      <c r="AA47" s="157"/>
      <c r="AB47" s="157"/>
      <c r="AC47" s="163"/>
      <c r="AD47" s="157"/>
      <c r="AE47" s="157"/>
      <c r="AF47" s="163"/>
      <c r="AG47" s="157"/>
      <c r="AH47" s="157"/>
      <c r="AI47" s="163"/>
      <c r="AJ47" s="157"/>
      <c r="AK47" s="157"/>
      <c r="AL47" s="163"/>
      <c r="AM47" s="157"/>
      <c r="AN47" s="157"/>
      <c r="AO47" s="163"/>
      <c r="AP47" s="157"/>
      <c r="AQ47" s="213"/>
      <c r="AR47" s="163"/>
      <c r="AS47" s="268"/>
    </row>
    <row r="48" spans="1:45" ht="18.75" hidden="1" customHeight="1">
      <c r="A48" s="269" t="s">
        <v>3</v>
      </c>
      <c r="B48" s="270" t="s">
        <v>319</v>
      </c>
      <c r="C48" s="271"/>
      <c r="D48" s="149" t="s">
        <v>41</v>
      </c>
      <c r="E48" s="158">
        <v>0</v>
      </c>
      <c r="F48" s="158">
        <v>0</v>
      </c>
      <c r="G48" s="158"/>
      <c r="H48" s="162"/>
      <c r="I48" s="158"/>
      <c r="J48" s="158"/>
      <c r="K48" s="162"/>
      <c r="L48" s="158"/>
      <c r="M48" s="158"/>
      <c r="N48" s="162"/>
      <c r="O48" s="158"/>
      <c r="P48" s="197"/>
      <c r="Q48" s="162"/>
      <c r="R48" s="158"/>
      <c r="S48" s="158"/>
      <c r="T48" s="162"/>
      <c r="U48" s="158"/>
      <c r="V48" s="158"/>
      <c r="W48" s="162"/>
      <c r="X48" s="158"/>
      <c r="Y48" s="158"/>
      <c r="Z48" s="162"/>
      <c r="AA48" s="158"/>
      <c r="AB48" s="158"/>
      <c r="AC48" s="162"/>
      <c r="AD48" s="158"/>
      <c r="AE48" s="158"/>
      <c r="AF48" s="162"/>
      <c r="AG48" s="158"/>
      <c r="AH48" s="158"/>
      <c r="AI48" s="162"/>
      <c r="AJ48" s="158"/>
      <c r="AK48" s="158"/>
      <c r="AL48" s="162"/>
      <c r="AM48" s="158"/>
      <c r="AN48" s="158"/>
      <c r="AO48" s="162"/>
      <c r="AP48" s="158"/>
      <c r="AQ48" s="212"/>
      <c r="AR48" s="162"/>
      <c r="AS48" s="268"/>
    </row>
    <row r="49" spans="1:45" ht="31.9" hidden="1" customHeight="1">
      <c r="A49" s="269"/>
      <c r="B49" s="270"/>
      <c r="C49" s="271"/>
      <c r="D49" s="159" t="s">
        <v>37</v>
      </c>
      <c r="E49" s="157"/>
      <c r="F49" s="157"/>
      <c r="G49" s="157"/>
      <c r="H49" s="163"/>
      <c r="I49" s="157"/>
      <c r="J49" s="157"/>
      <c r="K49" s="163"/>
      <c r="L49" s="157"/>
      <c r="M49" s="157"/>
      <c r="N49" s="163"/>
      <c r="O49" s="157"/>
      <c r="P49" s="198"/>
      <c r="Q49" s="163"/>
      <c r="R49" s="157"/>
      <c r="S49" s="157"/>
      <c r="T49" s="163"/>
      <c r="U49" s="157"/>
      <c r="V49" s="157"/>
      <c r="W49" s="163"/>
      <c r="X49" s="157"/>
      <c r="Y49" s="157"/>
      <c r="Z49" s="163"/>
      <c r="AA49" s="157"/>
      <c r="AB49" s="157"/>
      <c r="AC49" s="163"/>
      <c r="AD49" s="157"/>
      <c r="AE49" s="157"/>
      <c r="AF49" s="163"/>
      <c r="AG49" s="157"/>
      <c r="AH49" s="157"/>
      <c r="AI49" s="163"/>
      <c r="AJ49" s="157"/>
      <c r="AK49" s="157"/>
      <c r="AL49" s="163"/>
      <c r="AM49" s="157"/>
      <c r="AN49" s="157"/>
      <c r="AO49" s="163"/>
      <c r="AP49" s="157"/>
      <c r="AQ49" s="213"/>
      <c r="AR49" s="163"/>
      <c r="AS49" s="268"/>
    </row>
    <row r="50" spans="1:45" ht="34.9" hidden="1" customHeight="1">
      <c r="A50" s="269"/>
      <c r="B50" s="270"/>
      <c r="C50" s="271"/>
      <c r="D50" s="159" t="s">
        <v>2</v>
      </c>
      <c r="E50" s="157"/>
      <c r="F50" s="157"/>
      <c r="G50" s="157"/>
      <c r="H50" s="163"/>
      <c r="I50" s="157"/>
      <c r="J50" s="157"/>
      <c r="K50" s="163"/>
      <c r="L50" s="157"/>
      <c r="M50" s="157"/>
      <c r="N50" s="163"/>
      <c r="O50" s="157"/>
      <c r="P50" s="198"/>
      <c r="Q50" s="163"/>
      <c r="R50" s="157"/>
      <c r="S50" s="157"/>
      <c r="T50" s="163"/>
      <c r="U50" s="157"/>
      <c r="V50" s="157"/>
      <c r="W50" s="163"/>
      <c r="X50" s="157"/>
      <c r="Y50" s="157"/>
      <c r="Z50" s="163"/>
      <c r="AA50" s="157"/>
      <c r="AB50" s="157"/>
      <c r="AC50" s="163"/>
      <c r="AD50" s="157"/>
      <c r="AE50" s="157"/>
      <c r="AF50" s="163"/>
      <c r="AG50" s="157"/>
      <c r="AH50" s="157"/>
      <c r="AI50" s="163"/>
      <c r="AJ50" s="157"/>
      <c r="AK50" s="157"/>
      <c r="AL50" s="163"/>
      <c r="AM50" s="157"/>
      <c r="AN50" s="157"/>
      <c r="AO50" s="163"/>
      <c r="AP50" s="157"/>
      <c r="AQ50" s="213"/>
      <c r="AR50" s="163"/>
      <c r="AS50" s="268"/>
    </row>
    <row r="51" spans="1:45" ht="21.75" hidden="1" customHeight="1">
      <c r="A51" s="269"/>
      <c r="B51" s="270"/>
      <c r="C51" s="271"/>
      <c r="D51" s="160" t="s">
        <v>43</v>
      </c>
      <c r="E51" s="157"/>
      <c r="F51" s="157"/>
      <c r="G51" s="157"/>
      <c r="H51" s="163"/>
      <c r="I51" s="157"/>
      <c r="J51" s="157"/>
      <c r="K51" s="163"/>
      <c r="L51" s="157"/>
      <c r="M51" s="157"/>
      <c r="N51" s="163"/>
      <c r="O51" s="157"/>
      <c r="P51" s="198"/>
      <c r="Q51" s="163"/>
      <c r="R51" s="157"/>
      <c r="S51" s="157"/>
      <c r="T51" s="163"/>
      <c r="U51" s="157"/>
      <c r="V51" s="157"/>
      <c r="W51" s="163"/>
      <c r="X51" s="157"/>
      <c r="Y51" s="157"/>
      <c r="Z51" s="163"/>
      <c r="AA51" s="157"/>
      <c r="AB51" s="157"/>
      <c r="AC51" s="163"/>
      <c r="AD51" s="157"/>
      <c r="AE51" s="157"/>
      <c r="AF51" s="163"/>
      <c r="AG51" s="157"/>
      <c r="AH51" s="157"/>
      <c r="AI51" s="163"/>
      <c r="AJ51" s="157"/>
      <c r="AK51" s="157"/>
      <c r="AL51" s="163"/>
      <c r="AM51" s="157"/>
      <c r="AN51" s="157"/>
      <c r="AO51" s="163"/>
      <c r="AP51" s="157"/>
      <c r="AQ51" s="213"/>
      <c r="AR51" s="163"/>
      <c r="AS51" s="268"/>
    </row>
    <row r="52" spans="1:45" ht="34.9" hidden="1" customHeight="1">
      <c r="A52" s="269"/>
      <c r="B52" s="270"/>
      <c r="C52" s="271"/>
      <c r="D52" s="159" t="s">
        <v>262</v>
      </c>
      <c r="E52" s="157"/>
      <c r="F52" s="157"/>
      <c r="G52" s="157"/>
      <c r="H52" s="163"/>
      <c r="I52" s="157"/>
      <c r="J52" s="157"/>
      <c r="K52" s="163"/>
      <c r="L52" s="157"/>
      <c r="M52" s="157"/>
      <c r="N52" s="163"/>
      <c r="O52" s="157"/>
      <c r="P52" s="198"/>
      <c r="Q52" s="163"/>
      <c r="R52" s="157"/>
      <c r="S52" s="157"/>
      <c r="T52" s="163"/>
      <c r="U52" s="157"/>
      <c r="V52" s="157"/>
      <c r="W52" s="163"/>
      <c r="X52" s="157"/>
      <c r="Y52" s="157"/>
      <c r="Z52" s="163"/>
      <c r="AA52" s="157"/>
      <c r="AB52" s="157"/>
      <c r="AC52" s="163"/>
      <c r="AD52" s="157"/>
      <c r="AE52" s="157"/>
      <c r="AF52" s="163"/>
      <c r="AG52" s="157"/>
      <c r="AH52" s="157"/>
      <c r="AI52" s="163"/>
      <c r="AJ52" s="157"/>
      <c r="AK52" s="157"/>
      <c r="AL52" s="163"/>
      <c r="AM52" s="157"/>
      <c r="AN52" s="157"/>
      <c r="AO52" s="163"/>
      <c r="AP52" s="157"/>
      <c r="AQ52" s="213"/>
      <c r="AR52" s="163"/>
      <c r="AS52" s="268"/>
    </row>
    <row r="53" spans="1:45" s="148" customFormat="1" ht="22.15" customHeight="1">
      <c r="A53" s="269" t="s">
        <v>1</v>
      </c>
      <c r="B53" s="270" t="s">
        <v>337</v>
      </c>
      <c r="C53" s="271"/>
      <c r="D53" s="149" t="s">
        <v>41</v>
      </c>
      <c r="E53" s="158">
        <f>SUM(E54:E57)</f>
        <v>229523.3</v>
      </c>
      <c r="F53" s="158">
        <f>SUM(F54:F57)</f>
        <v>229523.34</v>
      </c>
      <c r="G53" s="158">
        <f t="shared" ref="G53:AQ53" si="23">SUM(G54:G57)</f>
        <v>45904.7</v>
      </c>
      <c r="H53" s="204">
        <f>G53/F53</f>
        <v>0.20000013941937234</v>
      </c>
      <c r="I53" s="158">
        <f t="shared" si="23"/>
        <v>0</v>
      </c>
      <c r="J53" s="158">
        <f t="shared" si="23"/>
        <v>5586.3</v>
      </c>
      <c r="K53" s="206" t="e">
        <f>J53/I53</f>
        <v>#DIV/0!</v>
      </c>
      <c r="L53" s="158">
        <f t="shared" si="23"/>
        <v>30603.133333333331</v>
      </c>
      <c r="M53" s="158">
        <f t="shared" si="23"/>
        <v>25016.799999999999</v>
      </c>
      <c r="N53" s="206">
        <f>M53/L53</f>
        <v>0.81745877873071826</v>
      </c>
      <c r="O53" s="158">
        <f t="shared" si="23"/>
        <v>15301.566666666666</v>
      </c>
      <c r="P53" s="197">
        <f t="shared" si="23"/>
        <v>15301.6</v>
      </c>
      <c r="Q53" s="206">
        <f>P53/O53</f>
        <v>1.0000021784261743</v>
      </c>
      <c r="R53" s="158">
        <f t="shared" si="23"/>
        <v>22952.33</v>
      </c>
      <c r="S53" s="158">
        <f t="shared" si="23"/>
        <v>0</v>
      </c>
      <c r="T53" s="206">
        <f>S53/R53</f>
        <v>0</v>
      </c>
      <c r="U53" s="158">
        <f t="shared" si="23"/>
        <v>22952.33</v>
      </c>
      <c r="V53" s="158">
        <f t="shared" si="23"/>
        <v>0</v>
      </c>
      <c r="W53" s="206">
        <f>V53/U53</f>
        <v>0</v>
      </c>
      <c r="X53" s="158">
        <f t="shared" si="23"/>
        <v>22952.329999999994</v>
      </c>
      <c r="Y53" s="158">
        <f t="shared" si="23"/>
        <v>0</v>
      </c>
      <c r="Z53" s="206">
        <f>Y53/X53</f>
        <v>0</v>
      </c>
      <c r="AA53" s="158">
        <f t="shared" si="23"/>
        <v>22952.33</v>
      </c>
      <c r="AB53" s="158">
        <f t="shared" si="23"/>
        <v>0</v>
      </c>
      <c r="AC53" s="206">
        <f>AB53/AA53</f>
        <v>0</v>
      </c>
      <c r="AD53" s="158">
        <f t="shared" si="23"/>
        <v>22952.33</v>
      </c>
      <c r="AE53" s="158">
        <f t="shared" si="23"/>
        <v>0</v>
      </c>
      <c r="AF53" s="206">
        <f>AE53/AD53</f>
        <v>0</v>
      </c>
      <c r="AG53" s="158">
        <f t="shared" si="23"/>
        <v>22952.329999999994</v>
      </c>
      <c r="AH53" s="158">
        <f t="shared" si="23"/>
        <v>0</v>
      </c>
      <c r="AI53" s="206">
        <f>AH53/AG53</f>
        <v>0</v>
      </c>
      <c r="AJ53" s="158">
        <f t="shared" si="23"/>
        <v>15301.553333333333</v>
      </c>
      <c r="AK53" s="158">
        <f t="shared" si="23"/>
        <v>0</v>
      </c>
      <c r="AL53" s="206">
        <f>AK53/AJ53</f>
        <v>0</v>
      </c>
      <c r="AM53" s="158">
        <f t="shared" si="23"/>
        <v>15301.553333333333</v>
      </c>
      <c r="AN53" s="158">
        <f t="shared" si="23"/>
        <v>0</v>
      </c>
      <c r="AO53" s="206">
        <f>AN53/AM53</f>
        <v>0</v>
      </c>
      <c r="AP53" s="158">
        <f t="shared" si="23"/>
        <v>15301.55333333333</v>
      </c>
      <c r="AQ53" s="212">
        <f t="shared" si="23"/>
        <v>0</v>
      </c>
      <c r="AR53" s="206">
        <f>AQ53/AP53</f>
        <v>0</v>
      </c>
      <c r="AS53" s="274" t="s">
        <v>347</v>
      </c>
    </row>
    <row r="54" spans="1:45" ht="31.5" hidden="1" customHeight="1">
      <c r="A54" s="269"/>
      <c r="B54" s="270"/>
      <c r="C54" s="271"/>
      <c r="D54" s="159" t="s">
        <v>37</v>
      </c>
      <c r="E54" s="157"/>
      <c r="F54" s="157"/>
      <c r="G54" s="157"/>
      <c r="H54" s="204" t="e">
        <f t="shared" ref="H54:H76" si="24">G54/F54</f>
        <v>#DIV/0!</v>
      </c>
      <c r="I54" s="157"/>
      <c r="J54" s="157"/>
      <c r="K54" s="207"/>
      <c r="L54" s="157"/>
      <c r="M54" s="157"/>
      <c r="N54" s="207"/>
      <c r="O54" s="157"/>
      <c r="P54" s="198"/>
      <c r="Q54" s="207"/>
      <c r="R54" s="157"/>
      <c r="S54" s="157"/>
      <c r="T54" s="207"/>
      <c r="U54" s="157"/>
      <c r="V54" s="157"/>
      <c r="W54" s="207"/>
      <c r="X54" s="157"/>
      <c r="Y54" s="157"/>
      <c r="Z54" s="207"/>
      <c r="AA54" s="157"/>
      <c r="AB54" s="157"/>
      <c r="AC54" s="207"/>
      <c r="AD54" s="157"/>
      <c r="AE54" s="157"/>
      <c r="AF54" s="207"/>
      <c r="AG54" s="157"/>
      <c r="AH54" s="157"/>
      <c r="AI54" s="207"/>
      <c r="AJ54" s="157"/>
      <c r="AK54" s="157"/>
      <c r="AL54" s="207"/>
      <c r="AM54" s="157"/>
      <c r="AN54" s="157"/>
      <c r="AO54" s="207"/>
      <c r="AP54" s="157"/>
      <c r="AQ54" s="213"/>
      <c r="AR54" s="207"/>
      <c r="AS54" s="274"/>
    </row>
    <row r="55" spans="1:45" ht="49.5" customHeight="1">
      <c r="A55" s="269"/>
      <c r="B55" s="270"/>
      <c r="C55" s="271"/>
      <c r="D55" s="159" t="s">
        <v>2</v>
      </c>
      <c r="E55" s="157">
        <v>228066</v>
      </c>
      <c r="F55" s="157">
        <f>I55+L55+O55+R55+U55+X55+AA55+AD55+AG55+AJ55+AM55+AP55</f>
        <v>228066</v>
      </c>
      <c r="G55" s="157">
        <f>J55+M55+P55+S55+V55+Y55+AB55+AE55+AH55+AK55+AN55+AQ55</f>
        <v>45613.2</v>
      </c>
      <c r="H55" s="205">
        <f t="shared" si="24"/>
        <v>0.19999999999999998</v>
      </c>
      <c r="I55" s="157">
        <v>0</v>
      </c>
      <c r="J55" s="157">
        <v>5586.3</v>
      </c>
      <c r="K55" s="207" t="e">
        <f>J55/I55</f>
        <v>#DIV/0!</v>
      </c>
      <c r="L55" s="157">
        <f>45613.2/3*2</f>
        <v>30408.799999999999</v>
      </c>
      <c r="M55" s="157">
        <v>24822.5</v>
      </c>
      <c r="N55" s="207">
        <f>M55/L55</f>
        <v>0.81629330983136461</v>
      </c>
      <c r="O55" s="157">
        <f>45613.2/3</f>
        <v>15204.4</v>
      </c>
      <c r="P55" s="198">
        <v>15204.4</v>
      </c>
      <c r="Q55" s="207">
        <f>P55/O55</f>
        <v>1</v>
      </c>
      <c r="R55" s="157">
        <f>68419.8/3</f>
        <v>22806.600000000002</v>
      </c>
      <c r="S55" s="157"/>
      <c r="T55" s="207">
        <f>S55/R55</f>
        <v>0</v>
      </c>
      <c r="U55" s="157">
        <f>68419.8/3</f>
        <v>22806.600000000002</v>
      </c>
      <c r="V55" s="157"/>
      <c r="W55" s="207">
        <f>V55/U55</f>
        <v>0</v>
      </c>
      <c r="X55" s="157">
        <f>68419.8-R55-U55</f>
        <v>22806.599999999995</v>
      </c>
      <c r="Y55" s="157"/>
      <c r="Z55" s="207">
        <f>Y55/X55</f>
        <v>0</v>
      </c>
      <c r="AA55" s="157">
        <f>68419.8/3</f>
        <v>22806.600000000002</v>
      </c>
      <c r="AB55" s="157"/>
      <c r="AC55" s="207">
        <f>AB55/AA55</f>
        <v>0</v>
      </c>
      <c r="AD55" s="157">
        <f>68419.8/3</f>
        <v>22806.600000000002</v>
      </c>
      <c r="AE55" s="157"/>
      <c r="AF55" s="207">
        <f>AE55/AD55</f>
        <v>0</v>
      </c>
      <c r="AG55" s="157">
        <f>68419.8-AA55-AD55</f>
        <v>22806.599999999995</v>
      </c>
      <c r="AH55" s="157"/>
      <c r="AI55" s="207">
        <f>AH55/AG55</f>
        <v>0</v>
      </c>
      <c r="AJ55" s="157">
        <f>45613.2/3</f>
        <v>15204.4</v>
      </c>
      <c r="AK55" s="157"/>
      <c r="AL55" s="207">
        <f>AK55/AJ55</f>
        <v>0</v>
      </c>
      <c r="AM55" s="157">
        <f>45613.2/3</f>
        <v>15204.4</v>
      </c>
      <c r="AN55" s="157"/>
      <c r="AO55" s="207">
        <f>AN55/AM55</f>
        <v>0</v>
      </c>
      <c r="AP55" s="157">
        <f>45613.2-AJ55-AM55</f>
        <v>15204.399999999996</v>
      </c>
      <c r="AQ55" s="213"/>
      <c r="AR55" s="207">
        <f>AQ55/AP55</f>
        <v>0</v>
      </c>
      <c r="AS55" s="274"/>
    </row>
    <row r="56" spans="1:45" ht="27.75" customHeight="1">
      <c r="A56" s="269"/>
      <c r="B56" s="270"/>
      <c r="C56" s="271"/>
      <c r="D56" s="160" t="s">
        <v>43</v>
      </c>
      <c r="E56" s="157">
        <v>1457.3</v>
      </c>
      <c r="F56" s="157">
        <f>I56+L56+O56+R56+U56+X56+AA56+AD56+AG56+AJ56+AM56+AP56</f>
        <v>1457.3400000000004</v>
      </c>
      <c r="G56" s="157">
        <f>J56+M56+P56+S56+V56+Y56+AB56+AE56+AH56+AK56+AN56+AQ56</f>
        <v>291.5</v>
      </c>
      <c r="H56" s="205">
        <f t="shared" si="24"/>
        <v>0.20002195781355067</v>
      </c>
      <c r="I56" s="157">
        <v>0</v>
      </c>
      <c r="J56" s="157">
        <v>0</v>
      </c>
      <c r="K56" s="207" t="e">
        <f>J56/I56</f>
        <v>#DIV/0!</v>
      </c>
      <c r="L56" s="157">
        <f>291.5/3*2</f>
        <v>194.33333333333334</v>
      </c>
      <c r="M56" s="157">
        <v>194.3</v>
      </c>
      <c r="N56" s="207">
        <f>M56/L56</f>
        <v>0.9998284734133791</v>
      </c>
      <c r="O56" s="157">
        <f>291.5/3</f>
        <v>97.166666666666671</v>
      </c>
      <c r="P56" s="198">
        <v>97.2</v>
      </c>
      <c r="Q56" s="207">
        <f>P56/O56</f>
        <v>1.0003430531732418</v>
      </c>
      <c r="R56" s="157">
        <f>437.19/3</f>
        <v>145.72999999999999</v>
      </c>
      <c r="S56" s="157"/>
      <c r="T56" s="207">
        <f>S56/R56</f>
        <v>0</v>
      </c>
      <c r="U56" s="157">
        <f>437.19/3</f>
        <v>145.72999999999999</v>
      </c>
      <c r="V56" s="157"/>
      <c r="W56" s="207">
        <f>V56/U56</f>
        <v>0</v>
      </c>
      <c r="X56" s="157">
        <f>437.19-R56-U56</f>
        <v>145.73000000000005</v>
      </c>
      <c r="Y56" s="157"/>
      <c r="Z56" s="207">
        <f>Y56/X56</f>
        <v>0</v>
      </c>
      <c r="AA56" s="157">
        <f>437.19/3</f>
        <v>145.72999999999999</v>
      </c>
      <c r="AB56" s="157"/>
      <c r="AC56" s="207">
        <f>AB56/AA56</f>
        <v>0</v>
      </c>
      <c r="AD56" s="157">
        <f>437.19/3</f>
        <v>145.72999999999999</v>
      </c>
      <c r="AE56" s="157"/>
      <c r="AF56" s="207">
        <f>AE56/AD56</f>
        <v>0</v>
      </c>
      <c r="AG56" s="157">
        <f>437.19-AA56-AD56</f>
        <v>145.73000000000005</v>
      </c>
      <c r="AH56" s="157"/>
      <c r="AI56" s="207">
        <f>AH56/AG56</f>
        <v>0</v>
      </c>
      <c r="AJ56" s="157">
        <f>291.46/3</f>
        <v>97.153333333333322</v>
      </c>
      <c r="AK56" s="157"/>
      <c r="AL56" s="207">
        <f>AK56/AJ56</f>
        <v>0</v>
      </c>
      <c r="AM56" s="157">
        <f>291.46/3</f>
        <v>97.153333333333322</v>
      </c>
      <c r="AN56" s="157"/>
      <c r="AO56" s="207">
        <f>AN56/AM56</f>
        <v>0</v>
      </c>
      <c r="AP56" s="157">
        <f>291.46-AJ56-AM56</f>
        <v>97.15333333333335</v>
      </c>
      <c r="AQ56" s="213"/>
      <c r="AR56" s="207">
        <f>AQ56/AP56</f>
        <v>0</v>
      </c>
      <c r="AS56" s="274"/>
    </row>
    <row r="57" spans="1:45" ht="30" hidden="1" customHeight="1">
      <c r="A57" s="269"/>
      <c r="B57" s="270"/>
      <c r="C57" s="271"/>
      <c r="D57" s="159" t="s">
        <v>262</v>
      </c>
      <c r="E57" s="157"/>
      <c r="F57" s="157"/>
      <c r="G57" s="157"/>
      <c r="H57" s="204" t="e">
        <f t="shared" si="24"/>
        <v>#DIV/0!</v>
      </c>
      <c r="I57" s="157"/>
      <c r="J57" s="157"/>
      <c r="K57" s="207"/>
      <c r="L57" s="157"/>
      <c r="M57" s="157"/>
      <c r="N57" s="207"/>
      <c r="O57" s="157"/>
      <c r="P57" s="198"/>
      <c r="Q57" s="207"/>
      <c r="R57" s="157"/>
      <c r="S57" s="157"/>
      <c r="T57" s="207"/>
      <c r="U57" s="157"/>
      <c r="V57" s="157"/>
      <c r="W57" s="207"/>
      <c r="X57" s="157"/>
      <c r="Y57" s="157"/>
      <c r="Z57" s="207"/>
      <c r="AA57" s="157"/>
      <c r="AB57" s="157"/>
      <c r="AC57" s="207"/>
      <c r="AD57" s="157"/>
      <c r="AE57" s="157"/>
      <c r="AF57" s="207"/>
      <c r="AG57" s="157"/>
      <c r="AH57" s="157"/>
      <c r="AI57" s="207"/>
      <c r="AJ57" s="157"/>
      <c r="AK57" s="157"/>
      <c r="AL57" s="207"/>
      <c r="AM57" s="157"/>
      <c r="AN57" s="157"/>
      <c r="AO57" s="207"/>
      <c r="AP57" s="157"/>
      <c r="AQ57" s="213"/>
      <c r="AR57" s="207"/>
      <c r="AS57" s="274"/>
    </row>
    <row r="58" spans="1:45" s="148" customFormat="1" ht="62.25" customHeight="1">
      <c r="A58" s="269" t="s">
        <v>3</v>
      </c>
      <c r="B58" s="270" t="s">
        <v>338</v>
      </c>
      <c r="C58" s="271"/>
      <c r="D58" s="149" t="s">
        <v>41</v>
      </c>
      <c r="E58" s="158">
        <f>SUM(E59:E62)</f>
        <v>484328</v>
      </c>
      <c r="F58" s="158">
        <f>SUM(F59:F62)</f>
        <v>1023623.8</v>
      </c>
      <c r="G58" s="158">
        <f t="shared" ref="G58:AQ58" si="25">SUM(G59:G62)</f>
        <v>247253.69999999998</v>
      </c>
      <c r="H58" s="204">
        <f t="shared" si="24"/>
        <v>0.24154743178108987</v>
      </c>
      <c r="I58" s="158">
        <f t="shared" si="25"/>
        <v>32635.8</v>
      </c>
      <c r="J58" s="158">
        <f t="shared" si="25"/>
        <v>32717.899999999998</v>
      </c>
      <c r="K58" s="206">
        <f>J58/I58</f>
        <v>1.0025156423314274</v>
      </c>
      <c r="L58" s="158">
        <f t="shared" si="25"/>
        <v>32892.199999999997</v>
      </c>
      <c r="M58" s="158">
        <f t="shared" si="25"/>
        <v>32807.5</v>
      </c>
      <c r="N58" s="206">
        <f>M58/L58</f>
        <v>0.99742492140993921</v>
      </c>
      <c r="O58" s="158">
        <f t="shared" si="25"/>
        <v>181725.7</v>
      </c>
      <c r="P58" s="197">
        <f t="shared" si="25"/>
        <v>181728.3</v>
      </c>
      <c r="Q58" s="206">
        <f>P58/O58</f>
        <v>1.0000143072773966</v>
      </c>
      <c r="R58" s="158">
        <f t="shared" si="25"/>
        <v>33707.600000000006</v>
      </c>
      <c r="S58" s="158">
        <f t="shared" si="25"/>
        <v>0</v>
      </c>
      <c r="T58" s="206">
        <f>S58/R58</f>
        <v>0</v>
      </c>
      <c r="U58" s="158">
        <f t="shared" si="25"/>
        <v>33273.4</v>
      </c>
      <c r="V58" s="158">
        <f t="shared" si="25"/>
        <v>0</v>
      </c>
      <c r="W58" s="206">
        <f>V58/U58</f>
        <v>0</v>
      </c>
      <c r="X58" s="158">
        <f t="shared" si="25"/>
        <v>175110.30000000002</v>
      </c>
      <c r="Y58" s="158">
        <f t="shared" si="25"/>
        <v>0</v>
      </c>
      <c r="Z58" s="206">
        <f>Y58/X58</f>
        <v>0</v>
      </c>
      <c r="AA58" s="158">
        <f t="shared" si="25"/>
        <v>33707.600000000006</v>
      </c>
      <c r="AB58" s="158">
        <f t="shared" si="25"/>
        <v>0</v>
      </c>
      <c r="AC58" s="206">
        <f>AB58/AA58</f>
        <v>0</v>
      </c>
      <c r="AD58" s="158">
        <f t="shared" si="25"/>
        <v>33273.4</v>
      </c>
      <c r="AE58" s="158">
        <f t="shared" si="25"/>
        <v>0</v>
      </c>
      <c r="AF58" s="206">
        <f>AE58/AD58</f>
        <v>0</v>
      </c>
      <c r="AG58" s="158">
        <f t="shared" si="25"/>
        <v>225140.40000000002</v>
      </c>
      <c r="AH58" s="158">
        <f t="shared" si="25"/>
        <v>0</v>
      </c>
      <c r="AI58" s="206">
        <f>AH58/AG58</f>
        <v>0</v>
      </c>
      <c r="AJ58" s="158">
        <f t="shared" si="25"/>
        <v>33707.700000000004</v>
      </c>
      <c r="AK58" s="158">
        <f t="shared" si="25"/>
        <v>0</v>
      </c>
      <c r="AL58" s="206">
        <f>AK58/AJ58</f>
        <v>0</v>
      </c>
      <c r="AM58" s="158">
        <f t="shared" si="25"/>
        <v>33273.4</v>
      </c>
      <c r="AN58" s="158">
        <f t="shared" si="25"/>
        <v>0</v>
      </c>
      <c r="AO58" s="206">
        <f>AN58/AM58</f>
        <v>0</v>
      </c>
      <c r="AP58" s="158">
        <f t="shared" si="25"/>
        <v>175176.30000000002</v>
      </c>
      <c r="AQ58" s="212">
        <f t="shared" si="25"/>
        <v>0</v>
      </c>
      <c r="AR58" s="206">
        <f>AQ58/AP58</f>
        <v>0</v>
      </c>
      <c r="AS58" s="274" t="s">
        <v>348</v>
      </c>
    </row>
    <row r="59" spans="1:45" ht="53.25" customHeight="1">
      <c r="A59" s="269"/>
      <c r="B59" s="270"/>
      <c r="C59" s="271"/>
      <c r="D59" s="159" t="s">
        <v>37</v>
      </c>
      <c r="E59" s="157">
        <v>5185.6000000000004</v>
      </c>
      <c r="F59" s="157">
        <f t="shared" ref="F59:G61" si="26">I59+L59+O59+R59+U59+X59+AA59+AD59+AG59+AJ59+AM59+AP59</f>
        <v>5185.5999999999995</v>
      </c>
      <c r="G59" s="157">
        <f t="shared" si="26"/>
        <v>877</v>
      </c>
      <c r="H59" s="205">
        <f t="shared" si="24"/>
        <v>0.16912218451095343</v>
      </c>
      <c r="I59" s="157">
        <v>0</v>
      </c>
      <c r="J59" s="157">
        <v>82.1</v>
      </c>
      <c r="K59" s="207" t="e">
        <f t="shared" ref="K59:K61" si="27">J59/I59</f>
        <v>#DIV/0!</v>
      </c>
      <c r="L59" s="157">
        <f>445.7+25.7</f>
        <v>471.4</v>
      </c>
      <c r="M59" s="157">
        <v>459.2</v>
      </c>
      <c r="N59" s="207">
        <f t="shared" ref="N59:N61" si="28">M59/L59</f>
        <v>0.97411964361476455</v>
      </c>
      <c r="O59" s="157">
        <f>445.7+25.7-65.8</f>
        <v>405.59999999999997</v>
      </c>
      <c r="P59" s="198">
        <v>335.7</v>
      </c>
      <c r="Q59" s="207">
        <f t="shared" ref="Q59:Q61" si="29">P59/O59</f>
        <v>0.82766272189349122</v>
      </c>
      <c r="R59" s="157">
        <f>445.7+25.7</f>
        <v>471.4</v>
      </c>
      <c r="S59" s="157"/>
      <c r="T59" s="207">
        <f t="shared" ref="T59:T61" si="30">S59/R59</f>
        <v>0</v>
      </c>
      <c r="U59" s="157">
        <f>445.7+25.7</f>
        <v>471.4</v>
      </c>
      <c r="V59" s="157"/>
      <c r="W59" s="207">
        <f t="shared" ref="W59:W61" si="31">V59/U59</f>
        <v>0</v>
      </c>
      <c r="X59" s="157">
        <f>445.7+25.7</f>
        <v>471.4</v>
      </c>
      <c r="Y59" s="157"/>
      <c r="Z59" s="207">
        <f t="shared" ref="Z59:Z61" si="32">Y59/X59</f>
        <v>0</v>
      </c>
      <c r="AA59" s="157">
        <f>445.7+25.7</f>
        <v>471.4</v>
      </c>
      <c r="AB59" s="157"/>
      <c r="AC59" s="207">
        <f t="shared" ref="AC59:AC61" si="33">AB59/AA59</f>
        <v>0</v>
      </c>
      <c r="AD59" s="157">
        <f>445.7+25.7</f>
        <v>471.4</v>
      </c>
      <c r="AE59" s="157"/>
      <c r="AF59" s="207">
        <f t="shared" ref="AF59:AF61" si="34">AE59/AD59</f>
        <v>0</v>
      </c>
      <c r="AG59" s="157">
        <f>445.8+25.7</f>
        <v>471.5</v>
      </c>
      <c r="AH59" s="157"/>
      <c r="AI59" s="207">
        <f t="shared" ref="AI59:AI61" si="35">AH59/AG59</f>
        <v>0</v>
      </c>
      <c r="AJ59" s="157">
        <f>445.8+25.7</f>
        <v>471.5</v>
      </c>
      <c r="AK59" s="157"/>
      <c r="AL59" s="207">
        <f t="shared" ref="AL59:AL61" si="36">AK59/AJ59</f>
        <v>0</v>
      </c>
      <c r="AM59" s="157">
        <f>445.8+25.6</f>
        <v>471.40000000000003</v>
      </c>
      <c r="AN59" s="157"/>
      <c r="AO59" s="207">
        <f t="shared" ref="AO59:AO61" si="37">AN59/AM59</f>
        <v>0</v>
      </c>
      <c r="AP59" s="157">
        <f>445.8+25.6+65.8</f>
        <v>537.20000000000005</v>
      </c>
      <c r="AQ59" s="213"/>
      <c r="AR59" s="207">
        <f t="shared" ref="AR59:AR61" si="38">AQ59/AP59</f>
        <v>0</v>
      </c>
      <c r="AS59" s="274"/>
    </row>
    <row r="60" spans="1:45" ht="57" customHeight="1">
      <c r="A60" s="269"/>
      <c r="B60" s="270"/>
      <c r="C60" s="271"/>
      <c r="D60" s="159" t="s">
        <v>2</v>
      </c>
      <c r="E60" s="157">
        <v>2410.9</v>
      </c>
      <c r="F60" s="157">
        <f t="shared" si="26"/>
        <v>2324.6000000000004</v>
      </c>
      <c r="G60" s="157">
        <f t="shared" si="26"/>
        <v>318.39999999999998</v>
      </c>
      <c r="H60" s="205">
        <f t="shared" si="24"/>
        <v>0.13696980125613006</v>
      </c>
      <c r="I60" s="157">
        <v>0</v>
      </c>
      <c r="J60" s="157">
        <v>0</v>
      </c>
      <c r="K60" s="207" t="e">
        <f t="shared" si="27"/>
        <v>#DIV/0!</v>
      </c>
      <c r="L60" s="157">
        <v>219.2</v>
      </c>
      <c r="M60" s="157">
        <v>146.69999999999999</v>
      </c>
      <c r="N60" s="207">
        <f t="shared" si="28"/>
        <v>0.66925182481751821</v>
      </c>
      <c r="O60" s="157">
        <v>99.2</v>
      </c>
      <c r="P60" s="198">
        <v>171.7</v>
      </c>
      <c r="Q60" s="207">
        <f t="shared" si="29"/>
        <v>1.7308467741935483</v>
      </c>
      <c r="R60" s="157">
        <v>222.9</v>
      </c>
      <c r="S60" s="157"/>
      <c r="T60" s="207">
        <f t="shared" si="30"/>
        <v>0</v>
      </c>
      <c r="U60" s="157">
        <v>222.9</v>
      </c>
      <c r="V60" s="157"/>
      <c r="W60" s="207">
        <f t="shared" si="31"/>
        <v>0</v>
      </c>
      <c r="X60" s="157">
        <v>222.9</v>
      </c>
      <c r="Y60" s="157"/>
      <c r="Z60" s="207">
        <f t="shared" si="32"/>
        <v>0</v>
      </c>
      <c r="AA60" s="157">
        <v>222.9</v>
      </c>
      <c r="AB60" s="157"/>
      <c r="AC60" s="207">
        <f t="shared" si="33"/>
        <v>0</v>
      </c>
      <c r="AD60" s="157">
        <v>222.9</v>
      </c>
      <c r="AE60" s="157"/>
      <c r="AF60" s="207">
        <f t="shared" si="34"/>
        <v>0</v>
      </c>
      <c r="AG60" s="157">
        <v>222.9</v>
      </c>
      <c r="AH60" s="157"/>
      <c r="AI60" s="207">
        <f t="shared" si="35"/>
        <v>0</v>
      </c>
      <c r="AJ60" s="157">
        <v>222.9</v>
      </c>
      <c r="AK60" s="157"/>
      <c r="AL60" s="207">
        <f t="shared" si="36"/>
        <v>0</v>
      </c>
      <c r="AM60" s="157">
        <v>222.9</v>
      </c>
      <c r="AN60" s="157"/>
      <c r="AO60" s="207">
        <f t="shared" si="37"/>
        <v>0</v>
      </c>
      <c r="AP60" s="157">
        <v>223</v>
      </c>
      <c r="AQ60" s="213"/>
      <c r="AR60" s="207">
        <f t="shared" si="38"/>
        <v>0</v>
      </c>
      <c r="AS60" s="274"/>
    </row>
    <row r="61" spans="1:45" ht="63" customHeight="1">
      <c r="A61" s="269"/>
      <c r="B61" s="270"/>
      <c r="C61" s="271"/>
      <c r="D61" s="160" t="s">
        <v>43</v>
      </c>
      <c r="E61" s="157">
        <v>476731.5</v>
      </c>
      <c r="F61" s="157">
        <f t="shared" si="26"/>
        <v>1016113.6000000001</v>
      </c>
      <c r="G61" s="157">
        <f t="shared" si="26"/>
        <v>246058.3</v>
      </c>
      <c r="H61" s="205">
        <f t="shared" si="24"/>
        <v>0.24215629039902622</v>
      </c>
      <c r="I61" s="157">
        <f>434.2+32201.6</f>
        <v>32635.8</v>
      </c>
      <c r="J61" s="157">
        <v>32635.8</v>
      </c>
      <c r="K61" s="207">
        <f t="shared" si="27"/>
        <v>1</v>
      </c>
      <c r="L61" s="157">
        <f>32201.6</f>
        <v>32201.599999999999</v>
      </c>
      <c r="M61" s="157">
        <v>32201.599999999999</v>
      </c>
      <c r="N61" s="207">
        <f t="shared" si="28"/>
        <v>1</v>
      </c>
      <c r="O61" s="157">
        <f>32579.1+145956.7+2685.1</f>
        <v>181220.90000000002</v>
      </c>
      <c r="P61" s="198">
        <v>181220.9</v>
      </c>
      <c r="Q61" s="207">
        <f t="shared" si="29"/>
        <v>0.99999999999999989</v>
      </c>
      <c r="R61" s="157">
        <f>434.2+32201.6+377.5</f>
        <v>33013.300000000003</v>
      </c>
      <c r="S61" s="157"/>
      <c r="T61" s="207">
        <f t="shared" si="30"/>
        <v>0</v>
      </c>
      <c r="U61" s="157">
        <f>32201.6+377.5</f>
        <v>32579.1</v>
      </c>
      <c r="V61" s="157"/>
      <c r="W61" s="207">
        <f t="shared" si="31"/>
        <v>0</v>
      </c>
      <c r="X61" s="157">
        <f>32579.1+(145956.7-4119.8)</f>
        <v>174416.00000000003</v>
      </c>
      <c r="Y61" s="157"/>
      <c r="Z61" s="207">
        <f t="shared" si="32"/>
        <v>0</v>
      </c>
      <c r="AA61" s="157">
        <f>434.2+32201.6+377.5</f>
        <v>33013.300000000003</v>
      </c>
      <c r="AB61" s="157"/>
      <c r="AC61" s="207">
        <f t="shared" si="33"/>
        <v>0</v>
      </c>
      <c r="AD61" s="157">
        <f>32201.6+377.5</f>
        <v>32579.1</v>
      </c>
      <c r="AE61" s="157"/>
      <c r="AF61" s="207">
        <f t="shared" si="34"/>
        <v>0</v>
      </c>
      <c r="AG61" s="157">
        <f>(32579.1+50030)+(145956.7-4119.8)</f>
        <v>224446.00000000003</v>
      </c>
      <c r="AH61" s="157"/>
      <c r="AI61" s="207">
        <f t="shared" si="35"/>
        <v>0</v>
      </c>
      <c r="AJ61" s="157">
        <f>434.2+32201.6+377.5</f>
        <v>33013.300000000003</v>
      </c>
      <c r="AK61" s="157"/>
      <c r="AL61" s="207">
        <f t="shared" si="36"/>
        <v>0</v>
      </c>
      <c r="AM61" s="157">
        <f>32201.6+377.5</f>
        <v>32579.1</v>
      </c>
      <c r="AN61" s="157"/>
      <c r="AO61" s="207">
        <f t="shared" si="37"/>
        <v>0</v>
      </c>
      <c r="AP61" s="157">
        <f>32579.1+(145956.8-4119.8)</f>
        <v>174416.1</v>
      </c>
      <c r="AQ61" s="213"/>
      <c r="AR61" s="207">
        <f t="shared" si="38"/>
        <v>0</v>
      </c>
      <c r="AS61" s="274"/>
    </row>
    <row r="62" spans="1:45" ht="40.15" hidden="1" customHeight="1">
      <c r="A62" s="269"/>
      <c r="B62" s="270"/>
      <c r="C62" s="271"/>
      <c r="D62" s="159" t="s">
        <v>262</v>
      </c>
      <c r="E62" s="157"/>
      <c r="F62" s="157"/>
      <c r="G62" s="157"/>
      <c r="H62" s="204" t="e">
        <f t="shared" si="24"/>
        <v>#DIV/0!</v>
      </c>
      <c r="I62" s="157"/>
      <c r="J62" s="157"/>
      <c r="K62" s="207"/>
      <c r="L62" s="157"/>
      <c r="M62" s="157"/>
      <c r="N62" s="207"/>
      <c r="O62" s="157"/>
      <c r="P62" s="198"/>
      <c r="Q62" s="207"/>
      <c r="R62" s="157"/>
      <c r="S62" s="157"/>
      <c r="T62" s="207"/>
      <c r="U62" s="157"/>
      <c r="V62" s="157"/>
      <c r="W62" s="207"/>
      <c r="X62" s="157"/>
      <c r="Y62" s="157"/>
      <c r="Z62" s="207"/>
      <c r="AA62" s="157"/>
      <c r="AB62" s="157"/>
      <c r="AC62" s="207"/>
      <c r="AD62" s="157"/>
      <c r="AE62" s="157"/>
      <c r="AF62" s="207"/>
      <c r="AG62" s="157"/>
      <c r="AH62" s="157"/>
      <c r="AI62" s="207"/>
      <c r="AJ62" s="157"/>
      <c r="AK62" s="157"/>
      <c r="AL62" s="207"/>
      <c r="AM62" s="157"/>
      <c r="AN62" s="157"/>
      <c r="AO62" s="207"/>
      <c r="AP62" s="157"/>
      <c r="AQ62" s="213"/>
      <c r="AR62" s="207"/>
      <c r="AS62" s="274"/>
    </row>
    <row r="63" spans="1:45" s="148" customFormat="1" ht="22.15" customHeight="1">
      <c r="A63" s="269" t="s">
        <v>4</v>
      </c>
      <c r="B63" s="270" t="s">
        <v>339</v>
      </c>
      <c r="C63" s="271"/>
      <c r="D63" s="149" t="s">
        <v>41</v>
      </c>
      <c r="E63" s="158">
        <f>SUM(E64:E67)</f>
        <v>3000</v>
      </c>
      <c r="F63" s="158">
        <f>SUM(F64:F67)</f>
        <v>3000</v>
      </c>
      <c r="G63" s="158">
        <f t="shared" ref="G63:AQ63" si="39">SUM(G64:G67)</f>
        <v>0</v>
      </c>
      <c r="H63" s="204">
        <f t="shared" si="24"/>
        <v>0</v>
      </c>
      <c r="I63" s="158">
        <f t="shared" si="39"/>
        <v>0</v>
      </c>
      <c r="J63" s="158">
        <f t="shared" si="39"/>
        <v>0</v>
      </c>
      <c r="K63" s="206" t="e">
        <f>J63/I63</f>
        <v>#DIV/0!</v>
      </c>
      <c r="L63" s="158">
        <f t="shared" si="39"/>
        <v>0</v>
      </c>
      <c r="M63" s="158">
        <f t="shared" si="39"/>
        <v>0</v>
      </c>
      <c r="N63" s="206" t="e">
        <f>M63/L63</f>
        <v>#DIV/0!</v>
      </c>
      <c r="O63" s="158">
        <f t="shared" si="39"/>
        <v>0</v>
      </c>
      <c r="P63" s="197">
        <f t="shared" si="39"/>
        <v>0</v>
      </c>
      <c r="Q63" s="206" t="e">
        <f>P63/O63</f>
        <v>#DIV/0!</v>
      </c>
      <c r="R63" s="158">
        <f t="shared" si="39"/>
        <v>0</v>
      </c>
      <c r="S63" s="158">
        <f t="shared" si="39"/>
        <v>0</v>
      </c>
      <c r="T63" s="206" t="e">
        <f>S63/R63</f>
        <v>#DIV/0!</v>
      </c>
      <c r="U63" s="158">
        <f t="shared" si="39"/>
        <v>0</v>
      </c>
      <c r="V63" s="158">
        <f t="shared" si="39"/>
        <v>0</v>
      </c>
      <c r="W63" s="206" t="e">
        <f>V63/U63</f>
        <v>#DIV/0!</v>
      </c>
      <c r="X63" s="158">
        <f t="shared" si="39"/>
        <v>0</v>
      </c>
      <c r="Y63" s="158">
        <f t="shared" si="39"/>
        <v>0</v>
      </c>
      <c r="Z63" s="206" t="e">
        <f>Y63/X63</f>
        <v>#DIV/0!</v>
      </c>
      <c r="AA63" s="158">
        <f t="shared" si="39"/>
        <v>0</v>
      </c>
      <c r="AB63" s="158">
        <f t="shared" si="39"/>
        <v>0</v>
      </c>
      <c r="AC63" s="206" t="e">
        <f>AB63/AA63</f>
        <v>#DIV/0!</v>
      </c>
      <c r="AD63" s="158">
        <f t="shared" si="39"/>
        <v>3000</v>
      </c>
      <c r="AE63" s="158">
        <f t="shared" si="39"/>
        <v>0</v>
      </c>
      <c r="AF63" s="206">
        <f>AE63/AD63</f>
        <v>0</v>
      </c>
      <c r="AG63" s="158">
        <f t="shared" si="39"/>
        <v>0</v>
      </c>
      <c r="AH63" s="158">
        <f t="shared" si="39"/>
        <v>0</v>
      </c>
      <c r="AI63" s="206" t="e">
        <f>AH63/AG63</f>
        <v>#DIV/0!</v>
      </c>
      <c r="AJ63" s="158">
        <f t="shared" si="39"/>
        <v>0</v>
      </c>
      <c r="AK63" s="158">
        <f t="shared" si="39"/>
        <v>0</v>
      </c>
      <c r="AL63" s="206" t="e">
        <f>AK63/AJ63</f>
        <v>#DIV/0!</v>
      </c>
      <c r="AM63" s="158">
        <f t="shared" si="39"/>
        <v>0</v>
      </c>
      <c r="AN63" s="158">
        <f t="shared" si="39"/>
        <v>0</v>
      </c>
      <c r="AO63" s="206" t="e">
        <f>AN63/AM63</f>
        <v>#DIV/0!</v>
      </c>
      <c r="AP63" s="158">
        <f t="shared" si="39"/>
        <v>0</v>
      </c>
      <c r="AQ63" s="212">
        <f t="shared" si="39"/>
        <v>0</v>
      </c>
      <c r="AR63" s="206" t="e">
        <f>AQ63/AP63</f>
        <v>#DIV/0!</v>
      </c>
      <c r="AS63" s="279" t="s">
        <v>346</v>
      </c>
    </row>
    <row r="64" spans="1:45" ht="31.5" hidden="1" customHeight="1">
      <c r="A64" s="269"/>
      <c r="B64" s="270"/>
      <c r="C64" s="271"/>
      <c r="D64" s="159" t="s">
        <v>37</v>
      </c>
      <c r="E64" s="157"/>
      <c r="F64" s="157"/>
      <c r="G64" s="157"/>
      <c r="H64" s="204" t="e">
        <f t="shared" si="24"/>
        <v>#DIV/0!</v>
      </c>
      <c r="I64" s="157"/>
      <c r="J64" s="157"/>
      <c r="K64" s="206" t="e">
        <f t="shared" ref="K64:K66" si="40">J64/I64</f>
        <v>#DIV/0!</v>
      </c>
      <c r="L64" s="157"/>
      <c r="M64" s="157"/>
      <c r="N64" s="206" t="e">
        <f t="shared" ref="N64:N66" si="41">M64/L64</f>
        <v>#DIV/0!</v>
      </c>
      <c r="O64" s="157"/>
      <c r="P64" s="198"/>
      <c r="Q64" s="206" t="e">
        <f t="shared" ref="Q64:Q66" si="42">P64/O64</f>
        <v>#DIV/0!</v>
      </c>
      <c r="R64" s="157"/>
      <c r="S64" s="157"/>
      <c r="T64" s="206" t="e">
        <f t="shared" ref="T64:T66" si="43">S64/R64</f>
        <v>#DIV/0!</v>
      </c>
      <c r="U64" s="157"/>
      <c r="V64" s="157"/>
      <c r="W64" s="206" t="e">
        <f t="shared" ref="W64:W66" si="44">V64/U64</f>
        <v>#DIV/0!</v>
      </c>
      <c r="X64" s="157"/>
      <c r="Y64" s="157"/>
      <c r="Z64" s="206" t="e">
        <f t="shared" ref="Z64:Z66" si="45">Y64/X64</f>
        <v>#DIV/0!</v>
      </c>
      <c r="AA64" s="157"/>
      <c r="AB64" s="157"/>
      <c r="AC64" s="206" t="e">
        <f t="shared" ref="AC64:AC66" si="46">AB64/AA64</f>
        <v>#DIV/0!</v>
      </c>
      <c r="AD64" s="157"/>
      <c r="AE64" s="157"/>
      <c r="AF64" s="206" t="e">
        <f t="shared" ref="AF64:AF66" si="47">AE64/AD64</f>
        <v>#DIV/0!</v>
      </c>
      <c r="AG64" s="157"/>
      <c r="AH64" s="157"/>
      <c r="AI64" s="206" t="e">
        <f t="shared" ref="AI64:AI66" si="48">AH64/AG64</f>
        <v>#DIV/0!</v>
      </c>
      <c r="AJ64" s="157"/>
      <c r="AK64" s="157"/>
      <c r="AL64" s="206" t="e">
        <f t="shared" ref="AL64:AL66" si="49">AK64/AJ64</f>
        <v>#DIV/0!</v>
      </c>
      <c r="AM64" s="157"/>
      <c r="AN64" s="157"/>
      <c r="AO64" s="206" t="e">
        <f t="shared" ref="AO64:AO66" si="50">AN64/AM64</f>
        <v>#DIV/0!</v>
      </c>
      <c r="AP64" s="157"/>
      <c r="AQ64" s="213"/>
      <c r="AR64" s="206" t="e">
        <f t="shared" ref="AR64:AR66" si="51">AQ64/AP64</f>
        <v>#DIV/0!</v>
      </c>
      <c r="AS64" s="279"/>
    </row>
    <row r="65" spans="1:45" ht="31.15" hidden="1" customHeight="1">
      <c r="A65" s="269"/>
      <c r="B65" s="270"/>
      <c r="C65" s="271"/>
      <c r="D65" s="159" t="s">
        <v>2</v>
      </c>
      <c r="E65" s="157"/>
      <c r="F65" s="157"/>
      <c r="G65" s="157"/>
      <c r="H65" s="204" t="e">
        <f t="shared" si="24"/>
        <v>#DIV/0!</v>
      </c>
      <c r="I65" s="157"/>
      <c r="J65" s="157"/>
      <c r="K65" s="206" t="e">
        <f t="shared" si="40"/>
        <v>#DIV/0!</v>
      </c>
      <c r="L65" s="157"/>
      <c r="M65" s="157"/>
      <c r="N65" s="206" t="e">
        <f t="shared" si="41"/>
        <v>#DIV/0!</v>
      </c>
      <c r="O65" s="157"/>
      <c r="P65" s="198"/>
      <c r="Q65" s="206" t="e">
        <f t="shared" si="42"/>
        <v>#DIV/0!</v>
      </c>
      <c r="R65" s="157"/>
      <c r="S65" s="157"/>
      <c r="T65" s="206" t="e">
        <f t="shared" si="43"/>
        <v>#DIV/0!</v>
      </c>
      <c r="U65" s="157"/>
      <c r="V65" s="157"/>
      <c r="W65" s="206" t="e">
        <f t="shared" si="44"/>
        <v>#DIV/0!</v>
      </c>
      <c r="X65" s="157"/>
      <c r="Y65" s="157"/>
      <c r="Z65" s="206" t="e">
        <f t="shared" si="45"/>
        <v>#DIV/0!</v>
      </c>
      <c r="AA65" s="157"/>
      <c r="AB65" s="157"/>
      <c r="AC65" s="206" t="e">
        <f t="shared" si="46"/>
        <v>#DIV/0!</v>
      </c>
      <c r="AD65" s="157"/>
      <c r="AE65" s="157"/>
      <c r="AF65" s="206" t="e">
        <f t="shared" si="47"/>
        <v>#DIV/0!</v>
      </c>
      <c r="AG65" s="157"/>
      <c r="AH65" s="157"/>
      <c r="AI65" s="206" t="e">
        <f t="shared" si="48"/>
        <v>#DIV/0!</v>
      </c>
      <c r="AJ65" s="157"/>
      <c r="AK65" s="157"/>
      <c r="AL65" s="206" t="e">
        <f t="shared" si="49"/>
        <v>#DIV/0!</v>
      </c>
      <c r="AM65" s="157"/>
      <c r="AN65" s="157"/>
      <c r="AO65" s="206" t="e">
        <f t="shared" si="50"/>
        <v>#DIV/0!</v>
      </c>
      <c r="AP65" s="157"/>
      <c r="AQ65" s="213"/>
      <c r="AR65" s="206" t="e">
        <f t="shared" si="51"/>
        <v>#DIV/0!</v>
      </c>
      <c r="AS65" s="279"/>
    </row>
    <row r="66" spans="1:45" ht="63.75" customHeight="1">
      <c r="A66" s="269"/>
      <c r="B66" s="270"/>
      <c r="C66" s="271"/>
      <c r="D66" s="160" t="s">
        <v>43</v>
      </c>
      <c r="E66" s="157">
        <v>3000</v>
      </c>
      <c r="F66" s="157">
        <f>I66+L66+O66+R66+U66+X66+AA66+AD66+AG66+AJ66+AM66+AP66</f>
        <v>3000</v>
      </c>
      <c r="G66" s="157">
        <f>J66+M66+P66+S66+V66+Y66+AB66+AE66+AH66+AK66+AN66+AQ66</f>
        <v>0</v>
      </c>
      <c r="H66" s="205">
        <f t="shared" si="24"/>
        <v>0</v>
      </c>
      <c r="I66" s="157"/>
      <c r="J66" s="157"/>
      <c r="K66" s="207" t="e">
        <f t="shared" si="40"/>
        <v>#DIV/0!</v>
      </c>
      <c r="L66" s="157"/>
      <c r="M66" s="157"/>
      <c r="N66" s="207" t="e">
        <f t="shared" si="41"/>
        <v>#DIV/0!</v>
      </c>
      <c r="O66" s="157"/>
      <c r="P66" s="198"/>
      <c r="Q66" s="207" t="e">
        <f t="shared" si="42"/>
        <v>#DIV/0!</v>
      </c>
      <c r="R66" s="157"/>
      <c r="S66" s="157"/>
      <c r="T66" s="207" t="e">
        <f t="shared" si="43"/>
        <v>#DIV/0!</v>
      </c>
      <c r="U66" s="157"/>
      <c r="V66" s="157"/>
      <c r="W66" s="207" t="e">
        <f t="shared" si="44"/>
        <v>#DIV/0!</v>
      </c>
      <c r="X66" s="157"/>
      <c r="Y66" s="157"/>
      <c r="Z66" s="207" t="e">
        <f t="shared" si="45"/>
        <v>#DIV/0!</v>
      </c>
      <c r="AA66" s="157"/>
      <c r="AB66" s="157"/>
      <c r="AC66" s="207" t="e">
        <f t="shared" si="46"/>
        <v>#DIV/0!</v>
      </c>
      <c r="AD66" s="157">
        <v>3000</v>
      </c>
      <c r="AE66" s="157"/>
      <c r="AF66" s="207">
        <f t="shared" si="47"/>
        <v>0</v>
      </c>
      <c r="AG66" s="157"/>
      <c r="AH66" s="157"/>
      <c r="AI66" s="207" t="e">
        <f t="shared" si="48"/>
        <v>#DIV/0!</v>
      </c>
      <c r="AJ66" s="157"/>
      <c r="AK66" s="157"/>
      <c r="AL66" s="207" t="e">
        <f t="shared" si="49"/>
        <v>#DIV/0!</v>
      </c>
      <c r="AM66" s="157"/>
      <c r="AN66" s="157"/>
      <c r="AO66" s="207" t="e">
        <f t="shared" si="50"/>
        <v>#DIV/0!</v>
      </c>
      <c r="AP66" s="157"/>
      <c r="AQ66" s="213"/>
      <c r="AR66" s="207" t="e">
        <f t="shared" si="51"/>
        <v>#DIV/0!</v>
      </c>
      <c r="AS66" s="279"/>
    </row>
    <row r="67" spans="1:45" ht="36.75" hidden="1" customHeight="1">
      <c r="A67" s="269"/>
      <c r="B67" s="270"/>
      <c r="C67" s="271"/>
      <c r="D67" s="159" t="s">
        <v>262</v>
      </c>
      <c r="E67" s="157"/>
      <c r="F67" s="157"/>
      <c r="G67" s="157"/>
      <c r="H67" s="204" t="e">
        <f t="shared" si="24"/>
        <v>#DIV/0!</v>
      </c>
      <c r="I67" s="157"/>
      <c r="J67" s="157"/>
      <c r="K67" s="207"/>
      <c r="L67" s="157"/>
      <c r="M67" s="157"/>
      <c r="N67" s="207"/>
      <c r="O67" s="157"/>
      <c r="P67" s="198"/>
      <c r="Q67" s="207"/>
      <c r="R67" s="157"/>
      <c r="S67" s="157"/>
      <c r="T67" s="207"/>
      <c r="U67" s="157"/>
      <c r="V67" s="157"/>
      <c r="W67" s="207"/>
      <c r="X67" s="157"/>
      <c r="Y67" s="157"/>
      <c r="Z67" s="207"/>
      <c r="AA67" s="157"/>
      <c r="AB67" s="157"/>
      <c r="AC67" s="207"/>
      <c r="AD67" s="157"/>
      <c r="AE67" s="157"/>
      <c r="AF67" s="207"/>
      <c r="AG67" s="157"/>
      <c r="AH67" s="157"/>
      <c r="AI67" s="207"/>
      <c r="AJ67" s="157"/>
      <c r="AK67" s="157"/>
      <c r="AL67" s="207"/>
      <c r="AM67" s="157"/>
      <c r="AN67" s="157"/>
      <c r="AO67" s="207"/>
      <c r="AP67" s="157"/>
      <c r="AQ67" s="213"/>
      <c r="AR67" s="207"/>
      <c r="AS67" s="279"/>
    </row>
    <row r="68" spans="1:45" s="148" customFormat="1" ht="22.15" hidden="1" customHeight="1">
      <c r="A68" s="269" t="s">
        <v>320</v>
      </c>
      <c r="B68" s="270" t="s">
        <v>318</v>
      </c>
      <c r="C68" s="271"/>
      <c r="D68" s="149" t="s">
        <v>41</v>
      </c>
      <c r="E68" s="158"/>
      <c r="F68" s="158"/>
      <c r="G68" s="158"/>
      <c r="H68" s="204" t="e">
        <f t="shared" si="24"/>
        <v>#DIV/0!</v>
      </c>
      <c r="I68" s="158"/>
      <c r="J68" s="158"/>
      <c r="K68" s="206"/>
      <c r="L68" s="158"/>
      <c r="M68" s="158"/>
      <c r="N68" s="206"/>
      <c r="O68" s="158"/>
      <c r="P68" s="197"/>
      <c r="Q68" s="206"/>
      <c r="R68" s="158"/>
      <c r="S68" s="158"/>
      <c r="T68" s="206"/>
      <c r="U68" s="158"/>
      <c r="V68" s="158"/>
      <c r="W68" s="206"/>
      <c r="X68" s="158"/>
      <c r="Y68" s="158"/>
      <c r="Z68" s="206"/>
      <c r="AA68" s="158"/>
      <c r="AB68" s="158"/>
      <c r="AC68" s="206"/>
      <c r="AD68" s="158"/>
      <c r="AE68" s="158"/>
      <c r="AF68" s="206"/>
      <c r="AG68" s="158"/>
      <c r="AH68" s="158"/>
      <c r="AI68" s="206"/>
      <c r="AJ68" s="158"/>
      <c r="AK68" s="158"/>
      <c r="AL68" s="206"/>
      <c r="AM68" s="158"/>
      <c r="AN68" s="158"/>
      <c r="AO68" s="206"/>
      <c r="AP68" s="158"/>
      <c r="AQ68" s="212"/>
      <c r="AR68" s="206"/>
      <c r="AS68" s="268"/>
    </row>
    <row r="69" spans="1:45" ht="31.5" hidden="1">
      <c r="A69" s="269"/>
      <c r="B69" s="270"/>
      <c r="C69" s="271"/>
      <c r="D69" s="159" t="s">
        <v>37</v>
      </c>
      <c r="E69" s="157"/>
      <c r="F69" s="157"/>
      <c r="G69" s="157"/>
      <c r="H69" s="204" t="e">
        <f t="shared" si="24"/>
        <v>#DIV/0!</v>
      </c>
      <c r="I69" s="157"/>
      <c r="J69" s="157"/>
      <c r="K69" s="207"/>
      <c r="L69" s="157"/>
      <c r="M69" s="157"/>
      <c r="N69" s="207"/>
      <c r="O69" s="157"/>
      <c r="P69" s="198"/>
      <c r="Q69" s="207"/>
      <c r="R69" s="157"/>
      <c r="S69" s="157"/>
      <c r="T69" s="207"/>
      <c r="U69" s="157"/>
      <c r="V69" s="157"/>
      <c r="W69" s="207"/>
      <c r="X69" s="157"/>
      <c r="Y69" s="157"/>
      <c r="Z69" s="207"/>
      <c r="AA69" s="157"/>
      <c r="AB69" s="157"/>
      <c r="AC69" s="207"/>
      <c r="AD69" s="157"/>
      <c r="AE69" s="157"/>
      <c r="AF69" s="207"/>
      <c r="AG69" s="157"/>
      <c r="AH69" s="157"/>
      <c r="AI69" s="207"/>
      <c r="AJ69" s="157"/>
      <c r="AK69" s="157"/>
      <c r="AL69" s="207"/>
      <c r="AM69" s="157"/>
      <c r="AN69" s="157"/>
      <c r="AO69" s="207"/>
      <c r="AP69" s="157"/>
      <c r="AQ69" s="213"/>
      <c r="AR69" s="207"/>
      <c r="AS69" s="268"/>
    </row>
    <row r="70" spans="1:45" ht="31.15" hidden="1" customHeight="1">
      <c r="A70" s="269"/>
      <c r="B70" s="270"/>
      <c r="C70" s="271"/>
      <c r="D70" s="159" t="s">
        <v>2</v>
      </c>
      <c r="E70" s="157"/>
      <c r="F70" s="157"/>
      <c r="G70" s="157"/>
      <c r="H70" s="204" t="e">
        <f t="shared" si="24"/>
        <v>#DIV/0!</v>
      </c>
      <c r="I70" s="157"/>
      <c r="J70" s="157"/>
      <c r="K70" s="207"/>
      <c r="L70" s="157"/>
      <c r="M70" s="157"/>
      <c r="N70" s="207"/>
      <c r="O70" s="157"/>
      <c r="P70" s="198"/>
      <c r="Q70" s="207"/>
      <c r="R70" s="157"/>
      <c r="S70" s="157"/>
      <c r="T70" s="207"/>
      <c r="U70" s="157"/>
      <c r="V70" s="157"/>
      <c r="W70" s="207"/>
      <c r="X70" s="157"/>
      <c r="Y70" s="157"/>
      <c r="Z70" s="207"/>
      <c r="AA70" s="157"/>
      <c r="AB70" s="157"/>
      <c r="AC70" s="207"/>
      <c r="AD70" s="157"/>
      <c r="AE70" s="157"/>
      <c r="AF70" s="207"/>
      <c r="AG70" s="157"/>
      <c r="AH70" s="157"/>
      <c r="AI70" s="207"/>
      <c r="AJ70" s="157"/>
      <c r="AK70" s="157"/>
      <c r="AL70" s="207"/>
      <c r="AM70" s="157"/>
      <c r="AN70" s="157"/>
      <c r="AO70" s="207"/>
      <c r="AP70" s="157"/>
      <c r="AQ70" s="213"/>
      <c r="AR70" s="207"/>
      <c r="AS70" s="268"/>
    </row>
    <row r="71" spans="1:45" ht="21.75" hidden="1" customHeight="1">
      <c r="A71" s="269"/>
      <c r="B71" s="270"/>
      <c r="C71" s="271"/>
      <c r="D71" s="160" t="s">
        <v>43</v>
      </c>
      <c r="E71" s="157"/>
      <c r="F71" s="157"/>
      <c r="G71" s="157"/>
      <c r="H71" s="204" t="e">
        <f t="shared" si="24"/>
        <v>#DIV/0!</v>
      </c>
      <c r="I71" s="157"/>
      <c r="J71" s="157"/>
      <c r="K71" s="207"/>
      <c r="L71" s="157"/>
      <c r="M71" s="157"/>
      <c r="N71" s="207"/>
      <c r="O71" s="157"/>
      <c r="P71" s="198"/>
      <c r="Q71" s="207"/>
      <c r="R71" s="157"/>
      <c r="S71" s="157"/>
      <c r="T71" s="207"/>
      <c r="U71" s="157"/>
      <c r="V71" s="157"/>
      <c r="W71" s="207"/>
      <c r="X71" s="157"/>
      <c r="Y71" s="157"/>
      <c r="Z71" s="207"/>
      <c r="AA71" s="157"/>
      <c r="AB71" s="157"/>
      <c r="AC71" s="207"/>
      <c r="AD71" s="157"/>
      <c r="AE71" s="157"/>
      <c r="AF71" s="207"/>
      <c r="AG71" s="157"/>
      <c r="AH71" s="157"/>
      <c r="AI71" s="207"/>
      <c r="AJ71" s="157"/>
      <c r="AK71" s="157"/>
      <c r="AL71" s="207"/>
      <c r="AM71" s="157"/>
      <c r="AN71" s="157"/>
      <c r="AO71" s="207"/>
      <c r="AP71" s="157"/>
      <c r="AQ71" s="213"/>
      <c r="AR71" s="207"/>
      <c r="AS71" s="268"/>
    </row>
    <row r="72" spans="1:45" ht="30" hidden="1" customHeight="1">
      <c r="A72" s="269"/>
      <c r="B72" s="270"/>
      <c r="C72" s="271"/>
      <c r="D72" s="159" t="s">
        <v>262</v>
      </c>
      <c r="E72" s="157"/>
      <c r="F72" s="157"/>
      <c r="G72" s="157"/>
      <c r="H72" s="204" t="e">
        <f t="shared" si="24"/>
        <v>#DIV/0!</v>
      </c>
      <c r="I72" s="157"/>
      <c r="J72" s="157"/>
      <c r="K72" s="207"/>
      <c r="L72" s="157"/>
      <c r="M72" s="157"/>
      <c r="N72" s="207"/>
      <c r="O72" s="157"/>
      <c r="P72" s="198"/>
      <c r="Q72" s="207"/>
      <c r="R72" s="157"/>
      <c r="S72" s="157"/>
      <c r="T72" s="207"/>
      <c r="U72" s="157"/>
      <c r="V72" s="157"/>
      <c r="W72" s="207"/>
      <c r="X72" s="157"/>
      <c r="Y72" s="157"/>
      <c r="Z72" s="207"/>
      <c r="AA72" s="157"/>
      <c r="AB72" s="157"/>
      <c r="AC72" s="207"/>
      <c r="AD72" s="157"/>
      <c r="AE72" s="157"/>
      <c r="AF72" s="207"/>
      <c r="AG72" s="157"/>
      <c r="AH72" s="157"/>
      <c r="AI72" s="207"/>
      <c r="AJ72" s="157"/>
      <c r="AK72" s="157"/>
      <c r="AL72" s="207"/>
      <c r="AM72" s="157"/>
      <c r="AN72" s="157"/>
      <c r="AO72" s="207"/>
      <c r="AP72" s="157"/>
      <c r="AQ72" s="213"/>
      <c r="AR72" s="207"/>
      <c r="AS72" s="268"/>
    </row>
    <row r="73" spans="1:45" ht="20.25" customHeight="1">
      <c r="A73" s="271"/>
      <c r="B73" s="273" t="s">
        <v>263</v>
      </c>
      <c r="C73" s="271"/>
      <c r="D73" s="149" t="s">
        <v>41</v>
      </c>
      <c r="E73" s="158">
        <f>SUM(E74:E77)</f>
        <v>716851.3</v>
      </c>
      <c r="F73" s="158">
        <f t="shared" ref="F73:AQ73" si="52">SUM(F74:F77)</f>
        <v>1256147.1400000001</v>
      </c>
      <c r="G73" s="158">
        <f t="shared" si="52"/>
        <v>293158.39999999997</v>
      </c>
      <c r="H73" s="204">
        <f t="shared" si="24"/>
        <v>0.23337902914781142</v>
      </c>
      <c r="I73" s="158">
        <f t="shared" si="52"/>
        <v>32635.8</v>
      </c>
      <c r="J73" s="158">
        <f t="shared" si="52"/>
        <v>38304.199999999997</v>
      </c>
      <c r="K73" s="206">
        <f>J73/I73</f>
        <v>1.1736865650604551</v>
      </c>
      <c r="L73" s="158">
        <f t="shared" si="52"/>
        <v>63495.333333333328</v>
      </c>
      <c r="M73" s="158">
        <f t="shared" si="52"/>
        <v>57824.3</v>
      </c>
      <c r="N73" s="206">
        <f>M73/L73</f>
        <v>0.91068582468002912</v>
      </c>
      <c r="O73" s="158">
        <f t="shared" si="52"/>
        <v>197027.26666666669</v>
      </c>
      <c r="P73" s="197">
        <f t="shared" si="52"/>
        <v>197029.9</v>
      </c>
      <c r="Q73" s="206">
        <f>P73/O73</f>
        <v>1.0000133653243932</v>
      </c>
      <c r="R73" s="158">
        <f t="shared" si="52"/>
        <v>56659.930000000008</v>
      </c>
      <c r="S73" s="158">
        <f t="shared" si="52"/>
        <v>0</v>
      </c>
      <c r="T73" s="206">
        <f>S73/R73</f>
        <v>0</v>
      </c>
      <c r="U73" s="158">
        <f t="shared" si="52"/>
        <v>56225.73</v>
      </c>
      <c r="V73" s="158">
        <f t="shared" si="52"/>
        <v>0</v>
      </c>
      <c r="W73" s="206">
        <f>V73/U73</f>
        <v>0</v>
      </c>
      <c r="X73" s="158">
        <f t="shared" si="52"/>
        <v>198062.63000000003</v>
      </c>
      <c r="Y73" s="158">
        <f t="shared" si="52"/>
        <v>0</v>
      </c>
      <c r="Z73" s="206">
        <f>Y73/X73</f>
        <v>0</v>
      </c>
      <c r="AA73" s="158">
        <f t="shared" si="52"/>
        <v>56659.930000000008</v>
      </c>
      <c r="AB73" s="158">
        <f t="shared" si="52"/>
        <v>0</v>
      </c>
      <c r="AC73" s="206">
        <f>AB73/AA73</f>
        <v>0</v>
      </c>
      <c r="AD73" s="158">
        <f t="shared" si="52"/>
        <v>59225.73000000001</v>
      </c>
      <c r="AE73" s="158">
        <f t="shared" si="52"/>
        <v>0</v>
      </c>
      <c r="AF73" s="206">
        <f>AE73/AD73</f>
        <v>0</v>
      </c>
      <c r="AG73" s="158">
        <f t="shared" si="52"/>
        <v>248092.73000000004</v>
      </c>
      <c r="AH73" s="158">
        <f t="shared" si="52"/>
        <v>0</v>
      </c>
      <c r="AI73" s="206">
        <f>AH73/AG73</f>
        <v>0</v>
      </c>
      <c r="AJ73" s="158">
        <f t="shared" si="52"/>
        <v>49009.253333333341</v>
      </c>
      <c r="AK73" s="158">
        <f t="shared" si="52"/>
        <v>0</v>
      </c>
      <c r="AL73" s="206">
        <f>AK73/AJ73</f>
        <v>0</v>
      </c>
      <c r="AM73" s="158">
        <f t="shared" si="52"/>
        <v>48574.953333333331</v>
      </c>
      <c r="AN73" s="158">
        <f t="shared" si="52"/>
        <v>0</v>
      </c>
      <c r="AO73" s="206">
        <f>AN73/AM73</f>
        <v>0</v>
      </c>
      <c r="AP73" s="158">
        <f t="shared" si="52"/>
        <v>190477.85333333333</v>
      </c>
      <c r="AQ73" s="212">
        <f t="shared" si="52"/>
        <v>0</v>
      </c>
      <c r="AR73" s="206">
        <f>AQ73/AP73</f>
        <v>0</v>
      </c>
      <c r="AS73" s="278"/>
    </row>
    <row r="74" spans="1:45" ht="35.25" customHeight="1">
      <c r="A74" s="271"/>
      <c r="B74" s="273"/>
      <c r="C74" s="271"/>
      <c r="D74" s="159" t="s">
        <v>37</v>
      </c>
      <c r="E74" s="157">
        <f t="shared" ref="E74:E76" si="53">E64+E59+E54</f>
        <v>5185.6000000000004</v>
      </c>
      <c r="F74" s="157">
        <f t="shared" ref="F74:AQ74" si="54">F64+F59+F54</f>
        <v>5185.5999999999995</v>
      </c>
      <c r="G74" s="157">
        <f t="shared" si="54"/>
        <v>877</v>
      </c>
      <c r="H74" s="205">
        <f t="shared" si="24"/>
        <v>0.16912218451095343</v>
      </c>
      <c r="I74" s="157">
        <f t="shared" si="54"/>
        <v>0</v>
      </c>
      <c r="J74" s="157">
        <f t="shared" si="54"/>
        <v>82.1</v>
      </c>
      <c r="K74" s="206" t="e">
        <f t="shared" ref="K74:K76" si="55">J74/I74</f>
        <v>#DIV/0!</v>
      </c>
      <c r="L74" s="157">
        <f t="shared" si="54"/>
        <v>471.4</v>
      </c>
      <c r="M74" s="157">
        <f t="shared" si="54"/>
        <v>459.2</v>
      </c>
      <c r="N74" s="206">
        <f t="shared" ref="N74:N76" si="56">M74/L74</f>
        <v>0.97411964361476455</v>
      </c>
      <c r="O74" s="157">
        <f t="shared" si="54"/>
        <v>405.59999999999997</v>
      </c>
      <c r="P74" s="198">
        <f t="shared" si="54"/>
        <v>335.7</v>
      </c>
      <c r="Q74" s="206">
        <f t="shared" ref="Q74:Q76" si="57">P74/O74</f>
        <v>0.82766272189349122</v>
      </c>
      <c r="R74" s="157">
        <f t="shared" si="54"/>
        <v>471.4</v>
      </c>
      <c r="S74" s="157">
        <f t="shared" si="54"/>
        <v>0</v>
      </c>
      <c r="T74" s="206">
        <f t="shared" ref="T74:T76" si="58">S74/R74</f>
        <v>0</v>
      </c>
      <c r="U74" s="157">
        <f t="shared" si="54"/>
        <v>471.4</v>
      </c>
      <c r="V74" s="157">
        <f t="shared" si="54"/>
        <v>0</v>
      </c>
      <c r="W74" s="206">
        <f t="shared" ref="W74:W76" si="59">V74/U74</f>
        <v>0</v>
      </c>
      <c r="X74" s="157">
        <f t="shared" si="54"/>
        <v>471.4</v>
      </c>
      <c r="Y74" s="157">
        <f t="shared" si="54"/>
        <v>0</v>
      </c>
      <c r="Z74" s="206">
        <f t="shared" ref="Z74:Z76" si="60">Y74/X74</f>
        <v>0</v>
      </c>
      <c r="AA74" s="157">
        <f t="shared" si="54"/>
        <v>471.4</v>
      </c>
      <c r="AB74" s="157">
        <f t="shared" si="54"/>
        <v>0</v>
      </c>
      <c r="AC74" s="206">
        <f t="shared" ref="AC74:AC76" si="61">AB74/AA74</f>
        <v>0</v>
      </c>
      <c r="AD74" s="157">
        <f t="shared" si="54"/>
        <v>471.4</v>
      </c>
      <c r="AE74" s="157">
        <f t="shared" si="54"/>
        <v>0</v>
      </c>
      <c r="AF74" s="206">
        <f t="shared" ref="AF74:AF76" si="62">AE74/AD74</f>
        <v>0</v>
      </c>
      <c r="AG74" s="157">
        <f t="shared" si="54"/>
        <v>471.5</v>
      </c>
      <c r="AH74" s="157">
        <f t="shared" si="54"/>
        <v>0</v>
      </c>
      <c r="AI74" s="206">
        <f t="shared" ref="AI74:AI76" si="63">AH74/AG74</f>
        <v>0</v>
      </c>
      <c r="AJ74" s="157">
        <f t="shared" si="54"/>
        <v>471.5</v>
      </c>
      <c r="AK74" s="157">
        <f t="shared" si="54"/>
        <v>0</v>
      </c>
      <c r="AL74" s="206">
        <f t="shared" ref="AL74:AL76" si="64">AK74/AJ74</f>
        <v>0</v>
      </c>
      <c r="AM74" s="157">
        <f t="shared" si="54"/>
        <v>471.40000000000003</v>
      </c>
      <c r="AN74" s="157">
        <f t="shared" si="54"/>
        <v>0</v>
      </c>
      <c r="AO74" s="206">
        <f t="shared" ref="AO74:AO76" si="65">AN74/AM74</f>
        <v>0</v>
      </c>
      <c r="AP74" s="157">
        <f t="shared" si="54"/>
        <v>537.20000000000005</v>
      </c>
      <c r="AQ74" s="213">
        <f t="shared" si="54"/>
        <v>0</v>
      </c>
      <c r="AR74" s="206">
        <f t="shared" ref="AR74:AR76" si="66">AQ74/AP74</f>
        <v>0</v>
      </c>
      <c r="AS74" s="278"/>
    </row>
    <row r="75" spans="1:45" ht="49.5" customHeight="1">
      <c r="A75" s="271"/>
      <c r="B75" s="273"/>
      <c r="C75" s="271"/>
      <c r="D75" s="159" t="s">
        <v>2</v>
      </c>
      <c r="E75" s="157">
        <f t="shared" si="53"/>
        <v>230476.9</v>
      </c>
      <c r="F75" s="157">
        <f t="shared" ref="F75:AQ75" si="67">F65+F60+F55</f>
        <v>230390.6</v>
      </c>
      <c r="G75" s="157">
        <f t="shared" si="67"/>
        <v>45931.6</v>
      </c>
      <c r="H75" s="205">
        <f t="shared" si="24"/>
        <v>0.19936403655357465</v>
      </c>
      <c r="I75" s="157">
        <f t="shared" si="67"/>
        <v>0</v>
      </c>
      <c r="J75" s="157">
        <f t="shared" si="67"/>
        <v>5586.3</v>
      </c>
      <c r="K75" s="206" t="e">
        <f t="shared" si="55"/>
        <v>#DIV/0!</v>
      </c>
      <c r="L75" s="157">
        <f t="shared" si="67"/>
        <v>30628</v>
      </c>
      <c r="M75" s="157">
        <f t="shared" si="67"/>
        <v>24969.200000000001</v>
      </c>
      <c r="N75" s="206">
        <f t="shared" si="56"/>
        <v>0.81524095598798485</v>
      </c>
      <c r="O75" s="157">
        <f t="shared" si="67"/>
        <v>15303.6</v>
      </c>
      <c r="P75" s="198">
        <f t="shared" si="67"/>
        <v>15376.1</v>
      </c>
      <c r="Q75" s="206">
        <f t="shared" si="57"/>
        <v>1.0047374473979978</v>
      </c>
      <c r="R75" s="157">
        <f t="shared" si="67"/>
        <v>23029.500000000004</v>
      </c>
      <c r="S75" s="157">
        <f t="shared" si="67"/>
        <v>0</v>
      </c>
      <c r="T75" s="206">
        <f t="shared" si="58"/>
        <v>0</v>
      </c>
      <c r="U75" s="157">
        <f t="shared" si="67"/>
        <v>23029.500000000004</v>
      </c>
      <c r="V75" s="157">
        <f t="shared" si="67"/>
        <v>0</v>
      </c>
      <c r="W75" s="206">
        <f t="shared" si="59"/>
        <v>0</v>
      </c>
      <c r="X75" s="157">
        <f t="shared" si="67"/>
        <v>23029.499999999996</v>
      </c>
      <c r="Y75" s="157">
        <f t="shared" si="67"/>
        <v>0</v>
      </c>
      <c r="Z75" s="206">
        <f t="shared" si="60"/>
        <v>0</v>
      </c>
      <c r="AA75" s="157">
        <f t="shared" si="67"/>
        <v>23029.500000000004</v>
      </c>
      <c r="AB75" s="157">
        <f t="shared" si="67"/>
        <v>0</v>
      </c>
      <c r="AC75" s="206">
        <f t="shared" si="61"/>
        <v>0</v>
      </c>
      <c r="AD75" s="157">
        <f t="shared" si="67"/>
        <v>23029.500000000004</v>
      </c>
      <c r="AE75" s="157">
        <f t="shared" si="67"/>
        <v>0</v>
      </c>
      <c r="AF75" s="206">
        <f t="shared" si="62"/>
        <v>0</v>
      </c>
      <c r="AG75" s="157">
        <f t="shared" si="67"/>
        <v>23029.499999999996</v>
      </c>
      <c r="AH75" s="157">
        <f t="shared" si="67"/>
        <v>0</v>
      </c>
      <c r="AI75" s="206">
        <f t="shared" si="63"/>
        <v>0</v>
      </c>
      <c r="AJ75" s="157">
        <f t="shared" si="67"/>
        <v>15427.3</v>
      </c>
      <c r="AK75" s="157">
        <f t="shared" si="67"/>
        <v>0</v>
      </c>
      <c r="AL75" s="206">
        <f t="shared" si="64"/>
        <v>0</v>
      </c>
      <c r="AM75" s="157">
        <f t="shared" si="67"/>
        <v>15427.3</v>
      </c>
      <c r="AN75" s="157">
        <f t="shared" si="67"/>
        <v>0</v>
      </c>
      <c r="AO75" s="206">
        <f t="shared" si="65"/>
        <v>0</v>
      </c>
      <c r="AP75" s="157">
        <f t="shared" si="67"/>
        <v>15427.399999999996</v>
      </c>
      <c r="AQ75" s="213">
        <f t="shared" si="67"/>
        <v>0</v>
      </c>
      <c r="AR75" s="206">
        <f t="shared" si="66"/>
        <v>0</v>
      </c>
      <c r="AS75" s="278"/>
    </row>
    <row r="76" spans="1:45" ht="19.7" customHeight="1">
      <c r="A76" s="271"/>
      <c r="B76" s="273"/>
      <c r="C76" s="271"/>
      <c r="D76" s="160" t="s">
        <v>43</v>
      </c>
      <c r="E76" s="157">
        <f t="shared" si="53"/>
        <v>481188.8</v>
      </c>
      <c r="F76" s="157">
        <f t="shared" ref="F76:AQ76" si="68">F66+F61+F56</f>
        <v>1020570.9400000001</v>
      </c>
      <c r="G76" s="157">
        <f t="shared" si="68"/>
        <v>246349.8</v>
      </c>
      <c r="H76" s="205">
        <f t="shared" si="24"/>
        <v>0.24138429808710796</v>
      </c>
      <c r="I76" s="157">
        <f t="shared" si="68"/>
        <v>32635.8</v>
      </c>
      <c r="J76" s="157">
        <f t="shared" si="68"/>
        <v>32635.8</v>
      </c>
      <c r="K76" s="206">
        <f t="shared" si="55"/>
        <v>1</v>
      </c>
      <c r="L76" s="157">
        <f t="shared" si="68"/>
        <v>32395.933333333331</v>
      </c>
      <c r="M76" s="157">
        <f t="shared" si="68"/>
        <v>32395.899999999998</v>
      </c>
      <c r="N76" s="206">
        <f t="shared" si="56"/>
        <v>0.99999897106426938</v>
      </c>
      <c r="O76" s="157">
        <f t="shared" si="68"/>
        <v>181318.06666666668</v>
      </c>
      <c r="P76" s="198">
        <f t="shared" si="68"/>
        <v>181318.1</v>
      </c>
      <c r="Q76" s="206">
        <f t="shared" si="57"/>
        <v>1.0000001838390069</v>
      </c>
      <c r="R76" s="157">
        <f t="shared" si="68"/>
        <v>33159.030000000006</v>
      </c>
      <c r="S76" s="157">
        <f t="shared" si="68"/>
        <v>0</v>
      </c>
      <c r="T76" s="206">
        <f t="shared" si="58"/>
        <v>0</v>
      </c>
      <c r="U76" s="157">
        <f t="shared" si="68"/>
        <v>32724.829999999998</v>
      </c>
      <c r="V76" s="157">
        <f t="shared" si="68"/>
        <v>0</v>
      </c>
      <c r="W76" s="206">
        <f t="shared" si="59"/>
        <v>0</v>
      </c>
      <c r="X76" s="157">
        <f t="shared" si="68"/>
        <v>174561.73000000004</v>
      </c>
      <c r="Y76" s="157">
        <f t="shared" si="68"/>
        <v>0</v>
      </c>
      <c r="Z76" s="206">
        <f t="shared" si="60"/>
        <v>0</v>
      </c>
      <c r="AA76" s="157">
        <f t="shared" si="68"/>
        <v>33159.030000000006</v>
      </c>
      <c r="AB76" s="157">
        <f t="shared" si="68"/>
        <v>0</v>
      </c>
      <c r="AC76" s="206">
        <f t="shared" si="61"/>
        <v>0</v>
      </c>
      <c r="AD76" s="157">
        <f t="shared" si="68"/>
        <v>35724.83</v>
      </c>
      <c r="AE76" s="157">
        <f t="shared" si="68"/>
        <v>0</v>
      </c>
      <c r="AF76" s="206">
        <f t="shared" si="62"/>
        <v>0</v>
      </c>
      <c r="AG76" s="157">
        <f t="shared" si="68"/>
        <v>224591.73000000004</v>
      </c>
      <c r="AH76" s="157">
        <f t="shared" si="68"/>
        <v>0</v>
      </c>
      <c r="AI76" s="206">
        <f t="shared" si="63"/>
        <v>0</v>
      </c>
      <c r="AJ76" s="157">
        <f t="shared" si="68"/>
        <v>33110.453333333338</v>
      </c>
      <c r="AK76" s="157">
        <f t="shared" si="68"/>
        <v>0</v>
      </c>
      <c r="AL76" s="206">
        <f t="shared" si="64"/>
        <v>0</v>
      </c>
      <c r="AM76" s="157">
        <f t="shared" si="68"/>
        <v>32676.25333333333</v>
      </c>
      <c r="AN76" s="157">
        <f t="shared" si="68"/>
        <v>0</v>
      </c>
      <c r="AO76" s="206">
        <f t="shared" si="65"/>
        <v>0</v>
      </c>
      <c r="AP76" s="157">
        <f t="shared" si="68"/>
        <v>174513.25333333333</v>
      </c>
      <c r="AQ76" s="213">
        <f t="shared" si="68"/>
        <v>0</v>
      </c>
      <c r="AR76" s="206">
        <f t="shared" si="66"/>
        <v>0</v>
      </c>
      <c r="AS76" s="278"/>
    </row>
    <row r="77" spans="1:45" ht="34.9" hidden="1" customHeight="1">
      <c r="A77" s="271"/>
      <c r="B77" s="273"/>
      <c r="C77" s="271"/>
      <c r="D77" s="159" t="s">
        <v>262</v>
      </c>
      <c r="E77" s="157">
        <f>E67+E62+E57</f>
        <v>0</v>
      </c>
      <c r="F77" s="157">
        <f>F67+F62+F57</f>
        <v>0</v>
      </c>
      <c r="G77" s="157"/>
      <c r="H77" s="163"/>
      <c r="I77" s="157"/>
      <c r="J77" s="157"/>
      <c r="K77" s="163"/>
      <c r="L77" s="157"/>
      <c r="M77" s="157"/>
      <c r="N77" s="163"/>
      <c r="O77" s="157"/>
      <c r="P77" s="198"/>
      <c r="Q77" s="163"/>
      <c r="R77" s="157"/>
      <c r="S77" s="157"/>
      <c r="T77" s="163"/>
      <c r="U77" s="157"/>
      <c r="V77" s="157"/>
      <c r="W77" s="163"/>
      <c r="X77" s="157"/>
      <c r="Y77" s="157"/>
      <c r="Z77" s="163"/>
      <c r="AA77" s="157"/>
      <c r="AB77" s="157"/>
      <c r="AC77" s="163"/>
      <c r="AD77" s="157"/>
      <c r="AE77" s="157"/>
      <c r="AF77" s="163"/>
      <c r="AG77" s="157"/>
      <c r="AH77" s="157"/>
      <c r="AI77" s="163"/>
      <c r="AJ77" s="157"/>
      <c r="AK77" s="157"/>
      <c r="AL77" s="163"/>
      <c r="AM77" s="157"/>
      <c r="AN77" s="157"/>
      <c r="AO77" s="163"/>
      <c r="AP77" s="157"/>
      <c r="AQ77" s="213"/>
      <c r="AR77" s="163"/>
      <c r="AS77" s="278"/>
    </row>
    <row r="78" spans="1:45" ht="15.75">
      <c r="A78" s="280" t="s">
        <v>343</v>
      </c>
      <c r="B78" s="280"/>
      <c r="C78" s="280"/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280"/>
      <c r="R78" s="280"/>
      <c r="S78" s="280"/>
      <c r="T78" s="280"/>
      <c r="U78" s="280"/>
      <c r="V78" s="280"/>
      <c r="W78" s="280"/>
      <c r="X78" s="280"/>
      <c r="Y78" s="280"/>
      <c r="Z78" s="280"/>
      <c r="AA78" s="280"/>
      <c r="AB78" s="280"/>
      <c r="AC78" s="280"/>
      <c r="AD78" s="280"/>
      <c r="AE78" s="280"/>
      <c r="AF78" s="280"/>
      <c r="AG78" s="280"/>
      <c r="AH78" s="280"/>
      <c r="AI78" s="280"/>
      <c r="AJ78" s="280"/>
      <c r="AK78" s="280"/>
      <c r="AL78" s="280"/>
      <c r="AM78" s="280"/>
      <c r="AN78" s="280"/>
      <c r="AO78" s="280"/>
      <c r="AP78" s="280"/>
      <c r="AQ78" s="280"/>
      <c r="AR78" s="280"/>
      <c r="AS78" s="280"/>
    </row>
    <row r="79" spans="1:45" ht="22.5" hidden="1" customHeight="1">
      <c r="A79" s="269" t="s">
        <v>6</v>
      </c>
      <c r="B79" s="270" t="s">
        <v>312</v>
      </c>
      <c r="C79" s="271"/>
      <c r="D79" s="149" t="s">
        <v>41</v>
      </c>
      <c r="E79" s="158">
        <v>0</v>
      </c>
      <c r="F79" s="158">
        <v>0</v>
      </c>
      <c r="G79" s="158"/>
      <c r="H79" s="162"/>
      <c r="I79" s="158"/>
      <c r="J79" s="158"/>
      <c r="K79" s="162"/>
      <c r="L79" s="158"/>
      <c r="M79" s="158"/>
      <c r="N79" s="162"/>
      <c r="O79" s="158"/>
      <c r="P79" s="197"/>
      <c r="Q79" s="162"/>
      <c r="R79" s="158"/>
      <c r="S79" s="158"/>
      <c r="T79" s="162"/>
      <c r="U79" s="158"/>
      <c r="V79" s="158"/>
      <c r="W79" s="162"/>
      <c r="X79" s="158"/>
      <c r="Y79" s="158"/>
      <c r="Z79" s="162"/>
      <c r="AA79" s="158"/>
      <c r="AB79" s="158"/>
      <c r="AC79" s="162"/>
      <c r="AD79" s="158"/>
      <c r="AE79" s="158"/>
      <c r="AF79" s="162"/>
      <c r="AG79" s="158"/>
      <c r="AH79" s="158"/>
      <c r="AI79" s="162"/>
      <c r="AJ79" s="158"/>
      <c r="AK79" s="158"/>
      <c r="AL79" s="162"/>
      <c r="AM79" s="158"/>
      <c r="AN79" s="158"/>
      <c r="AO79" s="162"/>
      <c r="AP79" s="162"/>
      <c r="AQ79" s="212"/>
      <c r="AR79" s="162"/>
      <c r="AS79" s="268"/>
    </row>
    <row r="80" spans="1:45" ht="36.75" hidden="1" customHeight="1">
      <c r="A80" s="269"/>
      <c r="B80" s="270"/>
      <c r="C80" s="271"/>
      <c r="D80" s="159" t="s">
        <v>37</v>
      </c>
      <c r="E80" s="157"/>
      <c r="F80" s="157"/>
      <c r="G80" s="157"/>
      <c r="H80" s="163"/>
      <c r="I80" s="157"/>
      <c r="J80" s="157"/>
      <c r="K80" s="163"/>
      <c r="L80" s="157"/>
      <c r="M80" s="157"/>
      <c r="N80" s="163"/>
      <c r="O80" s="157"/>
      <c r="P80" s="198"/>
      <c r="Q80" s="163"/>
      <c r="R80" s="157"/>
      <c r="S80" s="157"/>
      <c r="T80" s="163"/>
      <c r="U80" s="157"/>
      <c r="V80" s="157"/>
      <c r="W80" s="163"/>
      <c r="X80" s="157"/>
      <c r="Y80" s="157"/>
      <c r="Z80" s="163"/>
      <c r="AA80" s="157"/>
      <c r="AB80" s="157"/>
      <c r="AC80" s="163"/>
      <c r="AD80" s="157"/>
      <c r="AE80" s="157"/>
      <c r="AF80" s="163"/>
      <c r="AG80" s="157"/>
      <c r="AH80" s="157"/>
      <c r="AI80" s="163"/>
      <c r="AJ80" s="157"/>
      <c r="AK80" s="157"/>
      <c r="AL80" s="163"/>
      <c r="AM80" s="157"/>
      <c r="AN80" s="157"/>
      <c r="AO80" s="163"/>
      <c r="AP80" s="163"/>
      <c r="AQ80" s="213"/>
      <c r="AR80" s="163"/>
      <c r="AS80" s="268"/>
    </row>
    <row r="81" spans="1:45" ht="35.450000000000003" hidden="1" customHeight="1">
      <c r="A81" s="269"/>
      <c r="B81" s="270"/>
      <c r="C81" s="271"/>
      <c r="D81" s="159" t="s">
        <v>2</v>
      </c>
      <c r="E81" s="157"/>
      <c r="F81" s="157"/>
      <c r="G81" s="157"/>
      <c r="H81" s="163"/>
      <c r="I81" s="157"/>
      <c r="J81" s="157"/>
      <c r="K81" s="163"/>
      <c r="L81" s="157"/>
      <c r="M81" s="157"/>
      <c r="N81" s="163"/>
      <c r="O81" s="157"/>
      <c r="P81" s="198"/>
      <c r="Q81" s="163"/>
      <c r="R81" s="157"/>
      <c r="S81" s="157"/>
      <c r="T81" s="163"/>
      <c r="U81" s="157"/>
      <c r="V81" s="157"/>
      <c r="W81" s="163"/>
      <c r="X81" s="157"/>
      <c r="Y81" s="157"/>
      <c r="Z81" s="163"/>
      <c r="AA81" s="157"/>
      <c r="AB81" s="157"/>
      <c r="AC81" s="163"/>
      <c r="AD81" s="157"/>
      <c r="AE81" s="157"/>
      <c r="AF81" s="163"/>
      <c r="AG81" s="157"/>
      <c r="AH81" s="157"/>
      <c r="AI81" s="163"/>
      <c r="AJ81" s="157"/>
      <c r="AK81" s="157"/>
      <c r="AL81" s="163"/>
      <c r="AM81" s="157"/>
      <c r="AN81" s="157"/>
      <c r="AO81" s="163"/>
      <c r="AP81" s="163"/>
      <c r="AQ81" s="213"/>
      <c r="AR81" s="163"/>
      <c r="AS81" s="268"/>
    </row>
    <row r="82" spans="1:45" ht="22.5" hidden="1" customHeight="1">
      <c r="A82" s="269"/>
      <c r="B82" s="270"/>
      <c r="C82" s="271"/>
      <c r="D82" s="160" t="s">
        <v>43</v>
      </c>
      <c r="E82" s="157"/>
      <c r="F82" s="157"/>
      <c r="G82" s="157"/>
      <c r="H82" s="163"/>
      <c r="I82" s="157"/>
      <c r="J82" s="157"/>
      <c r="K82" s="163"/>
      <c r="L82" s="157"/>
      <c r="M82" s="157"/>
      <c r="N82" s="163"/>
      <c r="O82" s="157"/>
      <c r="P82" s="198"/>
      <c r="Q82" s="163"/>
      <c r="R82" s="157"/>
      <c r="S82" s="157"/>
      <c r="T82" s="163"/>
      <c r="U82" s="157"/>
      <c r="V82" s="157"/>
      <c r="W82" s="163"/>
      <c r="X82" s="157"/>
      <c r="Y82" s="157"/>
      <c r="Z82" s="163"/>
      <c r="AA82" s="157"/>
      <c r="AB82" s="157"/>
      <c r="AC82" s="163"/>
      <c r="AD82" s="157"/>
      <c r="AE82" s="157"/>
      <c r="AF82" s="163"/>
      <c r="AG82" s="157"/>
      <c r="AH82" s="157"/>
      <c r="AI82" s="163"/>
      <c r="AJ82" s="157"/>
      <c r="AK82" s="157"/>
      <c r="AL82" s="163"/>
      <c r="AM82" s="157"/>
      <c r="AN82" s="157"/>
      <c r="AO82" s="163"/>
      <c r="AP82" s="163"/>
      <c r="AQ82" s="213"/>
      <c r="AR82" s="163"/>
      <c r="AS82" s="268"/>
    </row>
    <row r="83" spans="1:45" ht="38.450000000000003" hidden="1" customHeight="1">
      <c r="A83" s="269"/>
      <c r="B83" s="270"/>
      <c r="C83" s="271"/>
      <c r="D83" s="159" t="s">
        <v>262</v>
      </c>
      <c r="E83" s="157"/>
      <c r="F83" s="157"/>
      <c r="G83" s="157"/>
      <c r="H83" s="163"/>
      <c r="I83" s="157"/>
      <c r="J83" s="157"/>
      <c r="K83" s="163"/>
      <c r="L83" s="157"/>
      <c r="M83" s="157"/>
      <c r="N83" s="163"/>
      <c r="O83" s="157"/>
      <c r="P83" s="198"/>
      <c r="Q83" s="163"/>
      <c r="R83" s="157"/>
      <c r="S83" s="157"/>
      <c r="T83" s="163"/>
      <c r="U83" s="157"/>
      <c r="V83" s="157"/>
      <c r="W83" s="163"/>
      <c r="X83" s="157"/>
      <c r="Y83" s="157"/>
      <c r="Z83" s="163"/>
      <c r="AA83" s="157"/>
      <c r="AB83" s="157"/>
      <c r="AC83" s="163"/>
      <c r="AD83" s="157"/>
      <c r="AE83" s="157"/>
      <c r="AF83" s="163"/>
      <c r="AG83" s="157"/>
      <c r="AH83" s="157"/>
      <c r="AI83" s="163"/>
      <c r="AJ83" s="157"/>
      <c r="AK83" s="157"/>
      <c r="AL83" s="163"/>
      <c r="AM83" s="157"/>
      <c r="AN83" s="157"/>
      <c r="AO83" s="163"/>
      <c r="AP83" s="163"/>
      <c r="AQ83" s="213"/>
      <c r="AR83" s="163"/>
      <c r="AS83" s="268"/>
    </row>
    <row r="84" spans="1:45" ht="22.5" hidden="1" customHeight="1">
      <c r="A84" s="269" t="s">
        <v>7</v>
      </c>
      <c r="B84" s="270" t="s">
        <v>321</v>
      </c>
      <c r="C84" s="271"/>
      <c r="D84" s="149" t="s">
        <v>41</v>
      </c>
      <c r="E84" s="158">
        <v>0</v>
      </c>
      <c r="F84" s="158">
        <v>0</v>
      </c>
      <c r="G84" s="158"/>
      <c r="H84" s="162"/>
      <c r="I84" s="158"/>
      <c r="J84" s="158"/>
      <c r="K84" s="162"/>
      <c r="L84" s="158"/>
      <c r="M84" s="158"/>
      <c r="N84" s="162"/>
      <c r="O84" s="158"/>
      <c r="P84" s="197"/>
      <c r="Q84" s="162"/>
      <c r="R84" s="158"/>
      <c r="S84" s="158"/>
      <c r="T84" s="162"/>
      <c r="U84" s="158"/>
      <c r="V84" s="158"/>
      <c r="W84" s="162"/>
      <c r="X84" s="158"/>
      <c r="Y84" s="158"/>
      <c r="Z84" s="162"/>
      <c r="AA84" s="158"/>
      <c r="AB84" s="158"/>
      <c r="AC84" s="162"/>
      <c r="AD84" s="158"/>
      <c r="AE84" s="158"/>
      <c r="AF84" s="162"/>
      <c r="AG84" s="158"/>
      <c r="AH84" s="158"/>
      <c r="AI84" s="162"/>
      <c r="AJ84" s="158"/>
      <c r="AK84" s="158"/>
      <c r="AL84" s="162"/>
      <c r="AM84" s="158"/>
      <c r="AN84" s="158"/>
      <c r="AO84" s="162"/>
      <c r="AP84" s="162"/>
      <c r="AQ84" s="212"/>
      <c r="AR84" s="162"/>
      <c r="AS84" s="268"/>
    </row>
    <row r="85" spans="1:45" ht="36.75" hidden="1" customHeight="1">
      <c r="A85" s="269"/>
      <c r="B85" s="270"/>
      <c r="C85" s="271"/>
      <c r="D85" s="159" t="s">
        <v>37</v>
      </c>
      <c r="E85" s="157"/>
      <c r="F85" s="157"/>
      <c r="G85" s="157"/>
      <c r="H85" s="163"/>
      <c r="I85" s="157"/>
      <c r="J85" s="157"/>
      <c r="K85" s="163"/>
      <c r="L85" s="157"/>
      <c r="M85" s="157"/>
      <c r="N85" s="163"/>
      <c r="O85" s="157"/>
      <c r="P85" s="198"/>
      <c r="Q85" s="163"/>
      <c r="R85" s="157"/>
      <c r="S85" s="157"/>
      <c r="T85" s="163"/>
      <c r="U85" s="157"/>
      <c r="V85" s="157"/>
      <c r="W85" s="163"/>
      <c r="X85" s="157"/>
      <c r="Y85" s="157"/>
      <c r="Z85" s="163"/>
      <c r="AA85" s="157"/>
      <c r="AB85" s="157"/>
      <c r="AC85" s="163"/>
      <c r="AD85" s="157"/>
      <c r="AE85" s="157"/>
      <c r="AF85" s="163"/>
      <c r="AG85" s="157"/>
      <c r="AH85" s="157"/>
      <c r="AI85" s="163"/>
      <c r="AJ85" s="157"/>
      <c r="AK85" s="157"/>
      <c r="AL85" s="163"/>
      <c r="AM85" s="157"/>
      <c r="AN85" s="157"/>
      <c r="AO85" s="163"/>
      <c r="AP85" s="163"/>
      <c r="AQ85" s="213"/>
      <c r="AR85" s="163"/>
      <c r="AS85" s="268"/>
    </row>
    <row r="86" spans="1:45" ht="32.450000000000003" hidden="1" customHeight="1">
      <c r="A86" s="269"/>
      <c r="B86" s="270"/>
      <c r="C86" s="271"/>
      <c r="D86" s="159" t="s">
        <v>2</v>
      </c>
      <c r="E86" s="157"/>
      <c r="F86" s="157"/>
      <c r="G86" s="157"/>
      <c r="H86" s="163"/>
      <c r="I86" s="157"/>
      <c r="J86" s="157"/>
      <c r="K86" s="163"/>
      <c r="L86" s="157"/>
      <c r="M86" s="157"/>
      <c r="N86" s="163"/>
      <c r="O86" s="157"/>
      <c r="P86" s="198"/>
      <c r="Q86" s="163"/>
      <c r="R86" s="157"/>
      <c r="S86" s="157"/>
      <c r="T86" s="163"/>
      <c r="U86" s="157"/>
      <c r="V86" s="157"/>
      <c r="W86" s="163"/>
      <c r="X86" s="157"/>
      <c r="Y86" s="157"/>
      <c r="Z86" s="163"/>
      <c r="AA86" s="157"/>
      <c r="AB86" s="157"/>
      <c r="AC86" s="163"/>
      <c r="AD86" s="157"/>
      <c r="AE86" s="157"/>
      <c r="AF86" s="163"/>
      <c r="AG86" s="157"/>
      <c r="AH86" s="157"/>
      <c r="AI86" s="163"/>
      <c r="AJ86" s="157"/>
      <c r="AK86" s="157"/>
      <c r="AL86" s="163"/>
      <c r="AM86" s="157"/>
      <c r="AN86" s="157"/>
      <c r="AO86" s="163"/>
      <c r="AP86" s="163"/>
      <c r="AQ86" s="213"/>
      <c r="AR86" s="163"/>
      <c r="AS86" s="268"/>
    </row>
    <row r="87" spans="1:45" ht="22.5" hidden="1" customHeight="1">
      <c r="A87" s="269"/>
      <c r="B87" s="270"/>
      <c r="C87" s="271"/>
      <c r="D87" s="160" t="s">
        <v>43</v>
      </c>
      <c r="E87" s="157"/>
      <c r="F87" s="157"/>
      <c r="G87" s="157"/>
      <c r="H87" s="163"/>
      <c r="I87" s="157"/>
      <c r="J87" s="157"/>
      <c r="K87" s="163"/>
      <c r="L87" s="157"/>
      <c r="M87" s="157"/>
      <c r="N87" s="163"/>
      <c r="O87" s="157"/>
      <c r="P87" s="198"/>
      <c r="Q87" s="163"/>
      <c r="R87" s="157"/>
      <c r="S87" s="157"/>
      <c r="T87" s="163"/>
      <c r="U87" s="157"/>
      <c r="V87" s="157"/>
      <c r="W87" s="163"/>
      <c r="X87" s="157"/>
      <c r="Y87" s="157"/>
      <c r="Z87" s="163"/>
      <c r="AA87" s="157"/>
      <c r="AB87" s="157"/>
      <c r="AC87" s="163"/>
      <c r="AD87" s="157"/>
      <c r="AE87" s="157"/>
      <c r="AF87" s="163"/>
      <c r="AG87" s="157"/>
      <c r="AH87" s="157"/>
      <c r="AI87" s="163"/>
      <c r="AJ87" s="157"/>
      <c r="AK87" s="157"/>
      <c r="AL87" s="163"/>
      <c r="AM87" s="157"/>
      <c r="AN87" s="157"/>
      <c r="AO87" s="163"/>
      <c r="AP87" s="163"/>
      <c r="AQ87" s="213"/>
      <c r="AR87" s="163"/>
      <c r="AS87" s="268"/>
    </row>
    <row r="88" spans="1:45" ht="25.15" hidden="1" customHeight="1">
      <c r="A88" s="269"/>
      <c r="B88" s="270"/>
      <c r="C88" s="271"/>
      <c r="D88" s="159" t="s">
        <v>262</v>
      </c>
      <c r="E88" s="157"/>
      <c r="F88" s="157"/>
      <c r="G88" s="157"/>
      <c r="H88" s="163"/>
      <c r="I88" s="157"/>
      <c r="J88" s="157"/>
      <c r="K88" s="163"/>
      <c r="L88" s="157"/>
      <c r="M88" s="157"/>
      <c r="N88" s="163"/>
      <c r="O88" s="157"/>
      <c r="P88" s="198"/>
      <c r="Q88" s="163"/>
      <c r="R88" s="157"/>
      <c r="S88" s="157"/>
      <c r="T88" s="163"/>
      <c r="U88" s="157"/>
      <c r="V88" s="157"/>
      <c r="W88" s="163"/>
      <c r="X88" s="157"/>
      <c r="Y88" s="157"/>
      <c r="Z88" s="163"/>
      <c r="AA88" s="157"/>
      <c r="AB88" s="157"/>
      <c r="AC88" s="163"/>
      <c r="AD88" s="157"/>
      <c r="AE88" s="157"/>
      <c r="AF88" s="163"/>
      <c r="AG88" s="157"/>
      <c r="AH88" s="157"/>
      <c r="AI88" s="163"/>
      <c r="AJ88" s="157"/>
      <c r="AK88" s="157"/>
      <c r="AL88" s="163"/>
      <c r="AM88" s="157"/>
      <c r="AN88" s="157"/>
      <c r="AO88" s="163"/>
      <c r="AP88" s="163"/>
      <c r="AQ88" s="213"/>
      <c r="AR88" s="163"/>
      <c r="AS88" s="268"/>
    </row>
    <row r="89" spans="1:45" s="148" customFormat="1" ht="22.15" customHeight="1">
      <c r="A89" s="269" t="s">
        <v>6</v>
      </c>
      <c r="B89" s="270" t="s">
        <v>340</v>
      </c>
      <c r="C89" s="271"/>
      <c r="D89" s="149" t="s">
        <v>41</v>
      </c>
      <c r="E89" s="158">
        <f>SUM(E90:E93)</f>
        <v>20000</v>
      </c>
      <c r="F89" s="158">
        <f>SUM(F90:F93)</f>
        <v>100342.1</v>
      </c>
      <c r="G89" s="158">
        <f>SUM(G90:G93)</f>
        <v>0</v>
      </c>
      <c r="H89" s="206">
        <f>G89/F89</f>
        <v>0</v>
      </c>
      <c r="I89" s="158">
        <f t="shared" ref="I89:AQ89" si="69">SUM(I90:I93)</f>
        <v>0</v>
      </c>
      <c r="J89" s="158">
        <f t="shared" si="69"/>
        <v>0</v>
      </c>
      <c r="K89" s="206" t="e">
        <f>J89/I89</f>
        <v>#DIV/0!</v>
      </c>
      <c r="L89" s="158">
        <f t="shared" si="69"/>
        <v>0</v>
      </c>
      <c r="M89" s="158">
        <f t="shared" si="69"/>
        <v>0</v>
      </c>
      <c r="N89" s="206" t="e">
        <f>M89/L89</f>
        <v>#DIV/0!</v>
      </c>
      <c r="O89" s="158">
        <f t="shared" si="69"/>
        <v>0</v>
      </c>
      <c r="P89" s="197">
        <f t="shared" si="69"/>
        <v>0</v>
      </c>
      <c r="Q89" s="206" t="e">
        <f>P89/O89</f>
        <v>#DIV/0!</v>
      </c>
      <c r="R89" s="158">
        <f t="shared" si="69"/>
        <v>0</v>
      </c>
      <c r="S89" s="158">
        <f t="shared" si="69"/>
        <v>0</v>
      </c>
      <c r="T89" s="206" t="e">
        <f>S89/R89</f>
        <v>#DIV/0!</v>
      </c>
      <c r="U89" s="158">
        <f t="shared" si="69"/>
        <v>0</v>
      </c>
      <c r="V89" s="158">
        <f t="shared" si="69"/>
        <v>0</v>
      </c>
      <c r="W89" s="206" t="e">
        <f>V89/U89</f>
        <v>#DIV/0!</v>
      </c>
      <c r="X89" s="158">
        <f t="shared" si="69"/>
        <v>10000</v>
      </c>
      <c r="Y89" s="158">
        <f t="shared" si="69"/>
        <v>0</v>
      </c>
      <c r="Z89" s="206">
        <f>Y89/X89</f>
        <v>0</v>
      </c>
      <c r="AA89" s="158">
        <f t="shared" si="69"/>
        <v>0</v>
      </c>
      <c r="AB89" s="158">
        <f t="shared" si="69"/>
        <v>0</v>
      </c>
      <c r="AC89" s="206" t="e">
        <f>AB89/AA89</f>
        <v>#DIV/0!</v>
      </c>
      <c r="AD89" s="158">
        <f t="shared" si="69"/>
        <v>0</v>
      </c>
      <c r="AE89" s="158">
        <f t="shared" si="69"/>
        <v>0</v>
      </c>
      <c r="AF89" s="206" t="e">
        <f>AE89/AD89</f>
        <v>#DIV/0!</v>
      </c>
      <c r="AG89" s="158">
        <f t="shared" si="69"/>
        <v>0</v>
      </c>
      <c r="AH89" s="158">
        <f t="shared" si="69"/>
        <v>0</v>
      </c>
      <c r="AI89" s="206" t="e">
        <f>AH89/AG89</f>
        <v>#DIV/0!</v>
      </c>
      <c r="AJ89" s="158">
        <f t="shared" si="69"/>
        <v>0</v>
      </c>
      <c r="AK89" s="158">
        <f t="shared" si="69"/>
        <v>0</v>
      </c>
      <c r="AL89" s="206" t="e">
        <f>AK89/AJ89</f>
        <v>#DIV/0!</v>
      </c>
      <c r="AM89" s="158">
        <f t="shared" si="69"/>
        <v>0</v>
      </c>
      <c r="AN89" s="158">
        <f t="shared" si="69"/>
        <v>0</v>
      </c>
      <c r="AO89" s="206" t="e">
        <f>AN89/AM89</f>
        <v>#DIV/0!</v>
      </c>
      <c r="AP89" s="158">
        <f t="shared" si="69"/>
        <v>90342.1</v>
      </c>
      <c r="AQ89" s="212">
        <f t="shared" si="69"/>
        <v>0</v>
      </c>
      <c r="AR89" s="206">
        <f>AQ89/AP89</f>
        <v>0</v>
      </c>
      <c r="AS89" s="268"/>
    </row>
    <row r="90" spans="1:45" ht="31.5" hidden="1">
      <c r="A90" s="269"/>
      <c r="B90" s="270"/>
      <c r="C90" s="271"/>
      <c r="D90" s="159" t="s">
        <v>37</v>
      </c>
      <c r="E90" s="157"/>
      <c r="F90" s="157"/>
      <c r="G90" s="157"/>
      <c r="H90" s="206" t="e">
        <f t="shared" ref="H90:H112" si="70">G90/F90</f>
        <v>#DIV/0!</v>
      </c>
      <c r="I90" s="157"/>
      <c r="J90" s="157"/>
      <c r="K90" s="206" t="e">
        <f t="shared" ref="K90:K112" si="71">J90/I90</f>
        <v>#DIV/0!</v>
      </c>
      <c r="L90" s="157"/>
      <c r="M90" s="157"/>
      <c r="N90" s="206" t="e">
        <f t="shared" ref="N90:N112" si="72">M90/L90</f>
        <v>#DIV/0!</v>
      </c>
      <c r="O90" s="157"/>
      <c r="P90" s="198"/>
      <c r="Q90" s="206" t="e">
        <f t="shared" ref="Q90:Q112" si="73">P90/O90</f>
        <v>#DIV/0!</v>
      </c>
      <c r="R90" s="157"/>
      <c r="S90" s="157"/>
      <c r="T90" s="206" t="e">
        <f t="shared" ref="T90:T112" si="74">S90/R90</f>
        <v>#DIV/0!</v>
      </c>
      <c r="U90" s="157"/>
      <c r="V90" s="157"/>
      <c r="W90" s="206" t="e">
        <f t="shared" ref="W90:W112" si="75">V90/U90</f>
        <v>#DIV/0!</v>
      </c>
      <c r="X90" s="157"/>
      <c r="Y90" s="157"/>
      <c r="Z90" s="206" t="e">
        <f t="shared" ref="Z90:Z112" si="76">Y90/X90</f>
        <v>#DIV/0!</v>
      </c>
      <c r="AA90" s="157"/>
      <c r="AB90" s="157"/>
      <c r="AC90" s="206" t="e">
        <f t="shared" ref="AC90:AC112" si="77">AB90/AA90</f>
        <v>#DIV/0!</v>
      </c>
      <c r="AD90" s="157"/>
      <c r="AE90" s="157"/>
      <c r="AF90" s="206" t="e">
        <f t="shared" ref="AF90:AF112" si="78">AE90/AD90</f>
        <v>#DIV/0!</v>
      </c>
      <c r="AG90" s="157"/>
      <c r="AH90" s="157"/>
      <c r="AI90" s="206" t="e">
        <f t="shared" ref="AI90:AI112" si="79">AH90/AG90</f>
        <v>#DIV/0!</v>
      </c>
      <c r="AJ90" s="157"/>
      <c r="AK90" s="157"/>
      <c r="AL90" s="206" t="e">
        <f t="shared" ref="AL90:AL112" si="80">AK90/AJ90</f>
        <v>#DIV/0!</v>
      </c>
      <c r="AM90" s="157"/>
      <c r="AN90" s="157"/>
      <c r="AO90" s="206" t="e">
        <f t="shared" ref="AO90:AO112" si="81">AN90/AM90</f>
        <v>#DIV/0!</v>
      </c>
      <c r="AP90" s="157"/>
      <c r="AQ90" s="213"/>
      <c r="AR90" s="206" t="e">
        <f t="shared" ref="AR90:AR112" si="82">AQ90/AP90</f>
        <v>#DIV/0!</v>
      </c>
      <c r="AS90" s="268"/>
    </row>
    <row r="91" spans="1:45" ht="17.25" hidden="1" customHeight="1">
      <c r="A91" s="269"/>
      <c r="B91" s="270"/>
      <c r="C91" s="271"/>
      <c r="D91" s="159" t="s">
        <v>2</v>
      </c>
      <c r="E91" s="157"/>
      <c r="F91" s="157"/>
      <c r="G91" s="157"/>
      <c r="H91" s="206" t="e">
        <f t="shared" si="70"/>
        <v>#DIV/0!</v>
      </c>
      <c r="I91" s="157"/>
      <c r="J91" s="157"/>
      <c r="K91" s="206" t="e">
        <f t="shared" si="71"/>
        <v>#DIV/0!</v>
      </c>
      <c r="L91" s="157"/>
      <c r="M91" s="157"/>
      <c r="N91" s="206" t="e">
        <f t="shared" si="72"/>
        <v>#DIV/0!</v>
      </c>
      <c r="O91" s="157"/>
      <c r="P91" s="198"/>
      <c r="Q91" s="206" t="e">
        <f t="shared" si="73"/>
        <v>#DIV/0!</v>
      </c>
      <c r="R91" s="157"/>
      <c r="S91" s="157"/>
      <c r="T91" s="206" t="e">
        <f t="shared" si="74"/>
        <v>#DIV/0!</v>
      </c>
      <c r="U91" s="157"/>
      <c r="V91" s="157"/>
      <c r="W91" s="206" t="e">
        <f t="shared" si="75"/>
        <v>#DIV/0!</v>
      </c>
      <c r="X91" s="157"/>
      <c r="Y91" s="157"/>
      <c r="Z91" s="206" t="e">
        <f t="shared" si="76"/>
        <v>#DIV/0!</v>
      </c>
      <c r="AA91" s="157"/>
      <c r="AB91" s="157"/>
      <c r="AC91" s="206" t="e">
        <f t="shared" si="77"/>
        <v>#DIV/0!</v>
      </c>
      <c r="AD91" s="157"/>
      <c r="AE91" s="157"/>
      <c r="AF91" s="206" t="e">
        <f t="shared" si="78"/>
        <v>#DIV/0!</v>
      </c>
      <c r="AG91" s="157"/>
      <c r="AH91" s="157"/>
      <c r="AI91" s="206" t="e">
        <f t="shared" si="79"/>
        <v>#DIV/0!</v>
      </c>
      <c r="AJ91" s="157"/>
      <c r="AK91" s="157"/>
      <c r="AL91" s="206" t="e">
        <f t="shared" si="80"/>
        <v>#DIV/0!</v>
      </c>
      <c r="AM91" s="157"/>
      <c r="AN91" s="157"/>
      <c r="AO91" s="206" t="e">
        <f t="shared" si="81"/>
        <v>#DIV/0!</v>
      </c>
      <c r="AP91" s="157"/>
      <c r="AQ91" s="213"/>
      <c r="AR91" s="206" t="e">
        <f t="shared" si="82"/>
        <v>#DIV/0!</v>
      </c>
      <c r="AS91" s="268"/>
    </row>
    <row r="92" spans="1:45" ht="61.5" customHeight="1">
      <c r="A92" s="269"/>
      <c r="B92" s="270"/>
      <c r="C92" s="271"/>
      <c r="D92" s="160" t="s">
        <v>43</v>
      </c>
      <c r="E92" s="157">
        <v>20000</v>
      </c>
      <c r="F92" s="157">
        <f>I92+L92+O92+R92+U92+X92+AA92+AD92+AG92+AJ92+AM92+AP92</f>
        <v>100342.1</v>
      </c>
      <c r="G92" s="157">
        <f>J92+M92+P92+S92+V92+Y92+AB92+AE92+AH92+AK92+AN92+AQ92</f>
        <v>0</v>
      </c>
      <c r="H92" s="207">
        <f t="shared" si="70"/>
        <v>0</v>
      </c>
      <c r="I92" s="157"/>
      <c r="J92" s="157"/>
      <c r="K92" s="207" t="e">
        <f t="shared" si="71"/>
        <v>#DIV/0!</v>
      </c>
      <c r="L92" s="157"/>
      <c r="M92" s="157"/>
      <c r="N92" s="207" t="e">
        <f t="shared" si="72"/>
        <v>#DIV/0!</v>
      </c>
      <c r="O92" s="157"/>
      <c r="P92" s="198"/>
      <c r="Q92" s="207" t="e">
        <f t="shared" si="73"/>
        <v>#DIV/0!</v>
      </c>
      <c r="R92" s="157"/>
      <c r="S92" s="157"/>
      <c r="T92" s="207" t="e">
        <f t="shared" si="74"/>
        <v>#DIV/0!</v>
      </c>
      <c r="U92" s="157"/>
      <c r="V92" s="157"/>
      <c r="W92" s="207" t="e">
        <f t="shared" si="75"/>
        <v>#DIV/0!</v>
      </c>
      <c r="X92" s="157">
        <v>10000</v>
      </c>
      <c r="Y92" s="157"/>
      <c r="Z92" s="207">
        <f t="shared" si="76"/>
        <v>0</v>
      </c>
      <c r="AA92" s="157"/>
      <c r="AB92" s="157"/>
      <c r="AC92" s="207" t="e">
        <f t="shared" si="77"/>
        <v>#DIV/0!</v>
      </c>
      <c r="AD92" s="157"/>
      <c r="AE92" s="157"/>
      <c r="AF92" s="207" t="e">
        <f t="shared" si="78"/>
        <v>#DIV/0!</v>
      </c>
      <c r="AG92" s="157"/>
      <c r="AH92" s="157"/>
      <c r="AI92" s="207" t="e">
        <f t="shared" si="79"/>
        <v>#DIV/0!</v>
      </c>
      <c r="AJ92" s="157"/>
      <c r="AK92" s="157"/>
      <c r="AL92" s="207" t="e">
        <f t="shared" si="80"/>
        <v>#DIV/0!</v>
      </c>
      <c r="AM92" s="157"/>
      <c r="AN92" s="157"/>
      <c r="AO92" s="207" t="e">
        <f t="shared" si="81"/>
        <v>#DIV/0!</v>
      </c>
      <c r="AP92" s="157">
        <v>90342.1</v>
      </c>
      <c r="AQ92" s="213"/>
      <c r="AR92" s="207">
        <f t="shared" si="82"/>
        <v>0</v>
      </c>
      <c r="AS92" s="268"/>
    </row>
    <row r="93" spans="1:45" ht="30" hidden="1" customHeight="1">
      <c r="A93" s="269"/>
      <c r="B93" s="270"/>
      <c r="C93" s="271"/>
      <c r="D93" s="159" t="s">
        <v>262</v>
      </c>
      <c r="E93" s="157"/>
      <c r="F93" s="157"/>
      <c r="G93" s="157"/>
      <c r="H93" s="206" t="e">
        <f t="shared" si="70"/>
        <v>#DIV/0!</v>
      </c>
      <c r="I93" s="157"/>
      <c r="J93" s="157"/>
      <c r="K93" s="206" t="e">
        <f t="shared" si="71"/>
        <v>#DIV/0!</v>
      </c>
      <c r="L93" s="157"/>
      <c r="M93" s="157"/>
      <c r="N93" s="206" t="e">
        <f t="shared" si="72"/>
        <v>#DIV/0!</v>
      </c>
      <c r="O93" s="157"/>
      <c r="P93" s="198"/>
      <c r="Q93" s="206" t="e">
        <f t="shared" si="73"/>
        <v>#DIV/0!</v>
      </c>
      <c r="R93" s="157"/>
      <c r="S93" s="157"/>
      <c r="T93" s="206" t="e">
        <f t="shared" si="74"/>
        <v>#DIV/0!</v>
      </c>
      <c r="U93" s="157"/>
      <c r="V93" s="157"/>
      <c r="W93" s="206" t="e">
        <f t="shared" si="75"/>
        <v>#DIV/0!</v>
      </c>
      <c r="X93" s="157"/>
      <c r="Y93" s="157"/>
      <c r="Z93" s="206" t="e">
        <f t="shared" si="76"/>
        <v>#DIV/0!</v>
      </c>
      <c r="AA93" s="157"/>
      <c r="AB93" s="157"/>
      <c r="AC93" s="206" t="e">
        <f t="shared" si="77"/>
        <v>#DIV/0!</v>
      </c>
      <c r="AD93" s="157"/>
      <c r="AE93" s="157"/>
      <c r="AF93" s="206" t="e">
        <f t="shared" si="78"/>
        <v>#DIV/0!</v>
      </c>
      <c r="AG93" s="157"/>
      <c r="AH93" s="157"/>
      <c r="AI93" s="206" t="e">
        <f t="shared" si="79"/>
        <v>#DIV/0!</v>
      </c>
      <c r="AJ93" s="157"/>
      <c r="AK93" s="157"/>
      <c r="AL93" s="206" t="e">
        <f t="shared" si="80"/>
        <v>#DIV/0!</v>
      </c>
      <c r="AM93" s="157"/>
      <c r="AN93" s="157"/>
      <c r="AO93" s="206" t="e">
        <f t="shared" si="81"/>
        <v>#DIV/0!</v>
      </c>
      <c r="AP93" s="157"/>
      <c r="AQ93" s="213"/>
      <c r="AR93" s="206" t="e">
        <f t="shared" si="82"/>
        <v>#DIV/0!</v>
      </c>
      <c r="AS93" s="268"/>
    </row>
    <row r="94" spans="1:45" s="148" customFormat="1" ht="22.15" hidden="1" customHeight="1">
      <c r="A94" s="269" t="s">
        <v>313</v>
      </c>
      <c r="B94" s="270" t="s">
        <v>318</v>
      </c>
      <c r="C94" s="271"/>
      <c r="D94" s="149" t="s">
        <v>41</v>
      </c>
      <c r="E94" s="158"/>
      <c r="F94" s="158"/>
      <c r="G94" s="158"/>
      <c r="H94" s="206" t="e">
        <f t="shared" si="70"/>
        <v>#DIV/0!</v>
      </c>
      <c r="I94" s="158"/>
      <c r="J94" s="158"/>
      <c r="K94" s="206" t="e">
        <f t="shared" si="71"/>
        <v>#DIV/0!</v>
      </c>
      <c r="L94" s="158"/>
      <c r="M94" s="158"/>
      <c r="N94" s="206" t="e">
        <f t="shared" si="72"/>
        <v>#DIV/0!</v>
      </c>
      <c r="O94" s="158"/>
      <c r="P94" s="197"/>
      <c r="Q94" s="206" t="e">
        <f t="shared" si="73"/>
        <v>#DIV/0!</v>
      </c>
      <c r="R94" s="158"/>
      <c r="S94" s="158"/>
      <c r="T94" s="206" t="e">
        <f t="shared" si="74"/>
        <v>#DIV/0!</v>
      </c>
      <c r="U94" s="158"/>
      <c r="V94" s="158"/>
      <c r="W94" s="206" t="e">
        <f t="shared" si="75"/>
        <v>#DIV/0!</v>
      </c>
      <c r="X94" s="158"/>
      <c r="Y94" s="158"/>
      <c r="Z94" s="206" t="e">
        <f t="shared" si="76"/>
        <v>#DIV/0!</v>
      </c>
      <c r="AA94" s="158"/>
      <c r="AB94" s="158"/>
      <c r="AC94" s="206" t="e">
        <f t="shared" si="77"/>
        <v>#DIV/0!</v>
      </c>
      <c r="AD94" s="158"/>
      <c r="AE94" s="158"/>
      <c r="AF94" s="206" t="e">
        <f t="shared" si="78"/>
        <v>#DIV/0!</v>
      </c>
      <c r="AG94" s="158"/>
      <c r="AH94" s="158"/>
      <c r="AI94" s="206" t="e">
        <f t="shared" si="79"/>
        <v>#DIV/0!</v>
      </c>
      <c r="AJ94" s="158"/>
      <c r="AK94" s="158"/>
      <c r="AL94" s="206" t="e">
        <f t="shared" si="80"/>
        <v>#DIV/0!</v>
      </c>
      <c r="AM94" s="158"/>
      <c r="AN94" s="158"/>
      <c r="AO94" s="206" t="e">
        <f t="shared" si="81"/>
        <v>#DIV/0!</v>
      </c>
      <c r="AP94" s="158"/>
      <c r="AQ94" s="212"/>
      <c r="AR94" s="206" t="e">
        <f t="shared" si="82"/>
        <v>#DIV/0!</v>
      </c>
      <c r="AS94" s="268"/>
    </row>
    <row r="95" spans="1:45" ht="31.5" hidden="1">
      <c r="A95" s="269"/>
      <c r="B95" s="270"/>
      <c r="C95" s="271"/>
      <c r="D95" s="159" t="s">
        <v>37</v>
      </c>
      <c r="E95" s="157"/>
      <c r="F95" s="157"/>
      <c r="G95" s="157"/>
      <c r="H95" s="206" t="e">
        <f t="shared" si="70"/>
        <v>#DIV/0!</v>
      </c>
      <c r="I95" s="157"/>
      <c r="J95" s="157"/>
      <c r="K95" s="206" t="e">
        <f t="shared" si="71"/>
        <v>#DIV/0!</v>
      </c>
      <c r="L95" s="157"/>
      <c r="M95" s="157"/>
      <c r="N95" s="206" t="e">
        <f t="shared" si="72"/>
        <v>#DIV/0!</v>
      </c>
      <c r="O95" s="157"/>
      <c r="P95" s="198"/>
      <c r="Q95" s="206" t="e">
        <f t="shared" si="73"/>
        <v>#DIV/0!</v>
      </c>
      <c r="R95" s="157"/>
      <c r="S95" s="157"/>
      <c r="T95" s="206" t="e">
        <f t="shared" si="74"/>
        <v>#DIV/0!</v>
      </c>
      <c r="U95" s="157"/>
      <c r="V95" s="157"/>
      <c r="W95" s="206" t="e">
        <f t="shared" si="75"/>
        <v>#DIV/0!</v>
      </c>
      <c r="X95" s="157"/>
      <c r="Y95" s="157"/>
      <c r="Z95" s="206" t="e">
        <f t="shared" si="76"/>
        <v>#DIV/0!</v>
      </c>
      <c r="AA95" s="157"/>
      <c r="AB95" s="157"/>
      <c r="AC95" s="206" t="e">
        <f t="shared" si="77"/>
        <v>#DIV/0!</v>
      </c>
      <c r="AD95" s="157"/>
      <c r="AE95" s="157"/>
      <c r="AF95" s="206" t="e">
        <f t="shared" si="78"/>
        <v>#DIV/0!</v>
      </c>
      <c r="AG95" s="157"/>
      <c r="AH95" s="157"/>
      <c r="AI95" s="206" t="e">
        <f t="shared" si="79"/>
        <v>#DIV/0!</v>
      </c>
      <c r="AJ95" s="157"/>
      <c r="AK95" s="157"/>
      <c r="AL95" s="206" t="e">
        <f t="shared" si="80"/>
        <v>#DIV/0!</v>
      </c>
      <c r="AM95" s="157"/>
      <c r="AN95" s="157"/>
      <c r="AO95" s="206" t="e">
        <f t="shared" si="81"/>
        <v>#DIV/0!</v>
      </c>
      <c r="AP95" s="157"/>
      <c r="AQ95" s="213"/>
      <c r="AR95" s="206" t="e">
        <f t="shared" si="82"/>
        <v>#DIV/0!</v>
      </c>
      <c r="AS95" s="268"/>
    </row>
    <row r="96" spans="1:45" ht="31.15" hidden="1" customHeight="1">
      <c r="A96" s="269"/>
      <c r="B96" s="270"/>
      <c r="C96" s="271"/>
      <c r="D96" s="159" t="s">
        <v>2</v>
      </c>
      <c r="E96" s="157"/>
      <c r="F96" s="157"/>
      <c r="G96" s="157"/>
      <c r="H96" s="206" t="e">
        <f t="shared" si="70"/>
        <v>#DIV/0!</v>
      </c>
      <c r="I96" s="157"/>
      <c r="J96" s="157"/>
      <c r="K96" s="206" t="e">
        <f t="shared" si="71"/>
        <v>#DIV/0!</v>
      </c>
      <c r="L96" s="157"/>
      <c r="M96" s="157"/>
      <c r="N96" s="206" t="e">
        <f t="shared" si="72"/>
        <v>#DIV/0!</v>
      </c>
      <c r="O96" s="157"/>
      <c r="P96" s="198"/>
      <c r="Q96" s="206" t="e">
        <f t="shared" si="73"/>
        <v>#DIV/0!</v>
      </c>
      <c r="R96" s="157"/>
      <c r="S96" s="157"/>
      <c r="T96" s="206" t="e">
        <f t="shared" si="74"/>
        <v>#DIV/0!</v>
      </c>
      <c r="U96" s="157"/>
      <c r="V96" s="157"/>
      <c r="W96" s="206" t="e">
        <f t="shared" si="75"/>
        <v>#DIV/0!</v>
      </c>
      <c r="X96" s="157"/>
      <c r="Y96" s="157"/>
      <c r="Z96" s="206" t="e">
        <f t="shared" si="76"/>
        <v>#DIV/0!</v>
      </c>
      <c r="AA96" s="157"/>
      <c r="AB96" s="157"/>
      <c r="AC96" s="206" t="e">
        <f t="shared" si="77"/>
        <v>#DIV/0!</v>
      </c>
      <c r="AD96" s="157"/>
      <c r="AE96" s="157"/>
      <c r="AF96" s="206" t="e">
        <f t="shared" si="78"/>
        <v>#DIV/0!</v>
      </c>
      <c r="AG96" s="157"/>
      <c r="AH96" s="157"/>
      <c r="AI96" s="206" t="e">
        <f t="shared" si="79"/>
        <v>#DIV/0!</v>
      </c>
      <c r="AJ96" s="157"/>
      <c r="AK96" s="157"/>
      <c r="AL96" s="206" t="e">
        <f t="shared" si="80"/>
        <v>#DIV/0!</v>
      </c>
      <c r="AM96" s="157"/>
      <c r="AN96" s="157"/>
      <c r="AO96" s="206" t="e">
        <f t="shared" si="81"/>
        <v>#DIV/0!</v>
      </c>
      <c r="AP96" s="157"/>
      <c r="AQ96" s="213"/>
      <c r="AR96" s="206" t="e">
        <f t="shared" si="82"/>
        <v>#DIV/0!</v>
      </c>
      <c r="AS96" s="268"/>
    </row>
    <row r="97" spans="1:45" ht="21.75" hidden="1" customHeight="1">
      <c r="A97" s="269"/>
      <c r="B97" s="270"/>
      <c r="C97" s="271"/>
      <c r="D97" s="160" t="s">
        <v>43</v>
      </c>
      <c r="E97" s="157"/>
      <c r="F97" s="157"/>
      <c r="G97" s="157"/>
      <c r="H97" s="206" t="e">
        <f t="shared" si="70"/>
        <v>#DIV/0!</v>
      </c>
      <c r="I97" s="157"/>
      <c r="J97" s="157"/>
      <c r="K97" s="206" t="e">
        <f t="shared" si="71"/>
        <v>#DIV/0!</v>
      </c>
      <c r="L97" s="157"/>
      <c r="M97" s="157"/>
      <c r="N97" s="206" t="e">
        <f t="shared" si="72"/>
        <v>#DIV/0!</v>
      </c>
      <c r="O97" s="157"/>
      <c r="P97" s="198"/>
      <c r="Q97" s="206" t="e">
        <f t="shared" si="73"/>
        <v>#DIV/0!</v>
      </c>
      <c r="R97" s="157"/>
      <c r="S97" s="157"/>
      <c r="T97" s="206" t="e">
        <f t="shared" si="74"/>
        <v>#DIV/0!</v>
      </c>
      <c r="U97" s="157"/>
      <c r="V97" s="157"/>
      <c r="W97" s="206" t="e">
        <f t="shared" si="75"/>
        <v>#DIV/0!</v>
      </c>
      <c r="X97" s="157"/>
      <c r="Y97" s="157"/>
      <c r="Z97" s="206" t="e">
        <f t="shared" si="76"/>
        <v>#DIV/0!</v>
      </c>
      <c r="AA97" s="157"/>
      <c r="AB97" s="157"/>
      <c r="AC97" s="206" t="e">
        <f t="shared" si="77"/>
        <v>#DIV/0!</v>
      </c>
      <c r="AD97" s="157"/>
      <c r="AE97" s="157"/>
      <c r="AF97" s="206" t="e">
        <f t="shared" si="78"/>
        <v>#DIV/0!</v>
      </c>
      <c r="AG97" s="157"/>
      <c r="AH97" s="157"/>
      <c r="AI97" s="206" t="e">
        <f t="shared" si="79"/>
        <v>#DIV/0!</v>
      </c>
      <c r="AJ97" s="157"/>
      <c r="AK97" s="157"/>
      <c r="AL97" s="206" t="e">
        <f t="shared" si="80"/>
        <v>#DIV/0!</v>
      </c>
      <c r="AM97" s="157"/>
      <c r="AN97" s="157"/>
      <c r="AO97" s="206" t="e">
        <f t="shared" si="81"/>
        <v>#DIV/0!</v>
      </c>
      <c r="AP97" s="157"/>
      <c r="AQ97" s="213"/>
      <c r="AR97" s="206" t="e">
        <f t="shared" si="82"/>
        <v>#DIV/0!</v>
      </c>
      <c r="AS97" s="268"/>
    </row>
    <row r="98" spans="1:45" ht="14.25" hidden="1" customHeight="1">
      <c r="A98" s="269"/>
      <c r="B98" s="270"/>
      <c r="C98" s="271"/>
      <c r="D98" s="159" t="s">
        <v>262</v>
      </c>
      <c r="E98" s="157"/>
      <c r="F98" s="157"/>
      <c r="G98" s="157"/>
      <c r="H98" s="206" t="e">
        <f t="shared" si="70"/>
        <v>#DIV/0!</v>
      </c>
      <c r="I98" s="157"/>
      <c r="J98" s="157"/>
      <c r="K98" s="206" t="e">
        <f t="shared" si="71"/>
        <v>#DIV/0!</v>
      </c>
      <c r="L98" s="157"/>
      <c r="M98" s="157"/>
      <c r="N98" s="206" t="e">
        <f t="shared" si="72"/>
        <v>#DIV/0!</v>
      </c>
      <c r="O98" s="157"/>
      <c r="P98" s="198"/>
      <c r="Q98" s="206" t="e">
        <f t="shared" si="73"/>
        <v>#DIV/0!</v>
      </c>
      <c r="R98" s="157"/>
      <c r="S98" s="157"/>
      <c r="T98" s="206" t="e">
        <f t="shared" si="74"/>
        <v>#DIV/0!</v>
      </c>
      <c r="U98" s="157"/>
      <c r="V98" s="157"/>
      <c r="W98" s="206" t="e">
        <f t="shared" si="75"/>
        <v>#DIV/0!</v>
      </c>
      <c r="X98" s="157"/>
      <c r="Y98" s="157"/>
      <c r="Z98" s="206" t="e">
        <f t="shared" si="76"/>
        <v>#DIV/0!</v>
      </c>
      <c r="AA98" s="157"/>
      <c r="AB98" s="157"/>
      <c r="AC98" s="206" t="e">
        <f t="shared" si="77"/>
        <v>#DIV/0!</v>
      </c>
      <c r="AD98" s="157"/>
      <c r="AE98" s="157"/>
      <c r="AF98" s="206" t="e">
        <f t="shared" si="78"/>
        <v>#DIV/0!</v>
      </c>
      <c r="AG98" s="157"/>
      <c r="AH98" s="157"/>
      <c r="AI98" s="206" t="e">
        <f t="shared" si="79"/>
        <v>#DIV/0!</v>
      </c>
      <c r="AJ98" s="157"/>
      <c r="AK98" s="157"/>
      <c r="AL98" s="206" t="e">
        <f t="shared" si="80"/>
        <v>#DIV/0!</v>
      </c>
      <c r="AM98" s="157"/>
      <c r="AN98" s="157"/>
      <c r="AO98" s="206" t="e">
        <f t="shared" si="81"/>
        <v>#DIV/0!</v>
      </c>
      <c r="AP98" s="157"/>
      <c r="AQ98" s="213"/>
      <c r="AR98" s="206" t="e">
        <f t="shared" si="82"/>
        <v>#DIV/0!</v>
      </c>
      <c r="AS98" s="268"/>
    </row>
    <row r="99" spans="1:45" s="148" customFormat="1" ht="33" customHeight="1">
      <c r="A99" s="269" t="s">
        <v>7</v>
      </c>
      <c r="B99" s="270" t="s">
        <v>341</v>
      </c>
      <c r="C99" s="271"/>
      <c r="D99" s="149" t="s">
        <v>41</v>
      </c>
      <c r="E99" s="158">
        <f>SUM(E100:E103)</f>
        <v>3</v>
      </c>
      <c r="F99" s="158">
        <f>SUM(F100:F103)</f>
        <v>3</v>
      </c>
      <c r="G99" s="158">
        <f>SUM(G100:G103)</f>
        <v>0</v>
      </c>
      <c r="H99" s="206">
        <f t="shared" si="70"/>
        <v>0</v>
      </c>
      <c r="I99" s="158">
        <f t="shared" ref="I99:AQ99" si="83">SUM(I100:I103)</f>
        <v>0</v>
      </c>
      <c r="J99" s="158">
        <f t="shared" si="83"/>
        <v>0</v>
      </c>
      <c r="K99" s="206" t="e">
        <f t="shared" si="71"/>
        <v>#DIV/0!</v>
      </c>
      <c r="L99" s="158">
        <f t="shared" si="83"/>
        <v>0</v>
      </c>
      <c r="M99" s="158">
        <f t="shared" si="83"/>
        <v>0</v>
      </c>
      <c r="N99" s="206" t="e">
        <f t="shared" si="72"/>
        <v>#DIV/0!</v>
      </c>
      <c r="O99" s="158">
        <f t="shared" si="83"/>
        <v>0</v>
      </c>
      <c r="P99" s="197">
        <f t="shared" si="83"/>
        <v>0</v>
      </c>
      <c r="Q99" s="206" t="e">
        <f t="shared" si="73"/>
        <v>#DIV/0!</v>
      </c>
      <c r="R99" s="158">
        <f t="shared" si="83"/>
        <v>0</v>
      </c>
      <c r="S99" s="158">
        <f t="shared" si="83"/>
        <v>0</v>
      </c>
      <c r="T99" s="206" t="e">
        <f t="shared" si="74"/>
        <v>#DIV/0!</v>
      </c>
      <c r="U99" s="158">
        <f t="shared" si="83"/>
        <v>0</v>
      </c>
      <c r="V99" s="158">
        <f t="shared" si="83"/>
        <v>0</v>
      </c>
      <c r="W99" s="206" t="e">
        <f t="shared" si="75"/>
        <v>#DIV/0!</v>
      </c>
      <c r="X99" s="158">
        <f t="shared" si="83"/>
        <v>0</v>
      </c>
      <c r="Y99" s="158">
        <f t="shared" si="83"/>
        <v>0</v>
      </c>
      <c r="Z99" s="206" t="e">
        <f t="shared" si="76"/>
        <v>#DIV/0!</v>
      </c>
      <c r="AA99" s="158">
        <f t="shared" si="83"/>
        <v>0</v>
      </c>
      <c r="AB99" s="158">
        <f t="shared" si="83"/>
        <v>0</v>
      </c>
      <c r="AC99" s="206" t="e">
        <f t="shared" si="77"/>
        <v>#DIV/0!</v>
      </c>
      <c r="AD99" s="158">
        <f t="shared" si="83"/>
        <v>0</v>
      </c>
      <c r="AE99" s="158">
        <f t="shared" si="83"/>
        <v>0</v>
      </c>
      <c r="AF99" s="206" t="e">
        <f t="shared" si="78"/>
        <v>#DIV/0!</v>
      </c>
      <c r="AG99" s="158">
        <f t="shared" si="83"/>
        <v>0</v>
      </c>
      <c r="AH99" s="158">
        <f t="shared" si="83"/>
        <v>0</v>
      </c>
      <c r="AI99" s="206" t="e">
        <f t="shared" si="79"/>
        <v>#DIV/0!</v>
      </c>
      <c r="AJ99" s="158">
        <f t="shared" si="83"/>
        <v>0</v>
      </c>
      <c r="AK99" s="158">
        <f t="shared" si="83"/>
        <v>0</v>
      </c>
      <c r="AL99" s="206" t="e">
        <f t="shared" si="80"/>
        <v>#DIV/0!</v>
      </c>
      <c r="AM99" s="158">
        <f t="shared" si="83"/>
        <v>0</v>
      </c>
      <c r="AN99" s="158">
        <f t="shared" si="83"/>
        <v>0</v>
      </c>
      <c r="AO99" s="206" t="e">
        <f t="shared" si="81"/>
        <v>#DIV/0!</v>
      </c>
      <c r="AP99" s="158">
        <f t="shared" si="83"/>
        <v>3</v>
      </c>
      <c r="AQ99" s="212">
        <f t="shared" si="83"/>
        <v>0</v>
      </c>
      <c r="AR99" s="206">
        <f t="shared" si="82"/>
        <v>0</v>
      </c>
      <c r="AS99" s="268"/>
    </row>
    <row r="100" spans="1:45" ht="31.5" hidden="1">
      <c r="A100" s="269"/>
      <c r="B100" s="270"/>
      <c r="C100" s="271"/>
      <c r="D100" s="159" t="s">
        <v>37</v>
      </c>
      <c r="E100" s="157"/>
      <c r="F100" s="157"/>
      <c r="G100" s="157"/>
      <c r="H100" s="206" t="e">
        <f t="shared" si="70"/>
        <v>#DIV/0!</v>
      </c>
      <c r="I100" s="157"/>
      <c r="J100" s="157"/>
      <c r="K100" s="206" t="e">
        <f t="shared" si="71"/>
        <v>#DIV/0!</v>
      </c>
      <c r="L100" s="157"/>
      <c r="M100" s="157"/>
      <c r="N100" s="206" t="e">
        <f t="shared" si="72"/>
        <v>#DIV/0!</v>
      </c>
      <c r="O100" s="157"/>
      <c r="P100" s="198"/>
      <c r="Q100" s="206" t="e">
        <f t="shared" si="73"/>
        <v>#DIV/0!</v>
      </c>
      <c r="R100" s="157"/>
      <c r="S100" s="157"/>
      <c r="T100" s="206" t="e">
        <f t="shared" si="74"/>
        <v>#DIV/0!</v>
      </c>
      <c r="U100" s="157"/>
      <c r="V100" s="157"/>
      <c r="W100" s="206" t="e">
        <f t="shared" si="75"/>
        <v>#DIV/0!</v>
      </c>
      <c r="X100" s="157"/>
      <c r="Y100" s="157"/>
      <c r="Z100" s="206" t="e">
        <f t="shared" si="76"/>
        <v>#DIV/0!</v>
      </c>
      <c r="AA100" s="157"/>
      <c r="AB100" s="157"/>
      <c r="AC100" s="206" t="e">
        <f t="shared" si="77"/>
        <v>#DIV/0!</v>
      </c>
      <c r="AD100" s="157"/>
      <c r="AE100" s="157"/>
      <c r="AF100" s="206" t="e">
        <f t="shared" si="78"/>
        <v>#DIV/0!</v>
      </c>
      <c r="AG100" s="157"/>
      <c r="AH100" s="157"/>
      <c r="AI100" s="206" t="e">
        <f t="shared" si="79"/>
        <v>#DIV/0!</v>
      </c>
      <c r="AJ100" s="157"/>
      <c r="AK100" s="157"/>
      <c r="AL100" s="206" t="e">
        <f t="shared" si="80"/>
        <v>#DIV/0!</v>
      </c>
      <c r="AM100" s="157"/>
      <c r="AN100" s="157"/>
      <c r="AO100" s="206" t="e">
        <f t="shared" si="81"/>
        <v>#DIV/0!</v>
      </c>
      <c r="AP100" s="157"/>
      <c r="AQ100" s="213"/>
      <c r="AR100" s="206" t="e">
        <f t="shared" si="82"/>
        <v>#DIV/0!</v>
      </c>
      <c r="AS100" s="268"/>
    </row>
    <row r="101" spans="1:45" ht="31.15" hidden="1" customHeight="1">
      <c r="A101" s="269"/>
      <c r="B101" s="270"/>
      <c r="C101" s="271"/>
      <c r="D101" s="159" t="s">
        <v>2</v>
      </c>
      <c r="E101" s="157"/>
      <c r="F101" s="157"/>
      <c r="G101" s="157"/>
      <c r="H101" s="206" t="e">
        <f t="shared" si="70"/>
        <v>#DIV/0!</v>
      </c>
      <c r="I101" s="157"/>
      <c r="J101" s="157"/>
      <c r="K101" s="206" t="e">
        <f t="shared" si="71"/>
        <v>#DIV/0!</v>
      </c>
      <c r="L101" s="157"/>
      <c r="M101" s="157"/>
      <c r="N101" s="206" t="e">
        <f t="shared" si="72"/>
        <v>#DIV/0!</v>
      </c>
      <c r="O101" s="157"/>
      <c r="P101" s="198"/>
      <c r="Q101" s="206" t="e">
        <f t="shared" si="73"/>
        <v>#DIV/0!</v>
      </c>
      <c r="R101" s="157"/>
      <c r="S101" s="157"/>
      <c r="T101" s="206" t="e">
        <f t="shared" si="74"/>
        <v>#DIV/0!</v>
      </c>
      <c r="U101" s="157"/>
      <c r="V101" s="157"/>
      <c r="W101" s="206" t="e">
        <f t="shared" si="75"/>
        <v>#DIV/0!</v>
      </c>
      <c r="X101" s="157"/>
      <c r="Y101" s="157"/>
      <c r="Z101" s="206" t="e">
        <f t="shared" si="76"/>
        <v>#DIV/0!</v>
      </c>
      <c r="AA101" s="157"/>
      <c r="AB101" s="157"/>
      <c r="AC101" s="206" t="e">
        <f t="shared" si="77"/>
        <v>#DIV/0!</v>
      </c>
      <c r="AD101" s="157"/>
      <c r="AE101" s="157"/>
      <c r="AF101" s="206" t="e">
        <f t="shared" si="78"/>
        <v>#DIV/0!</v>
      </c>
      <c r="AG101" s="157"/>
      <c r="AH101" s="157"/>
      <c r="AI101" s="206" t="e">
        <f t="shared" si="79"/>
        <v>#DIV/0!</v>
      </c>
      <c r="AJ101" s="157"/>
      <c r="AK101" s="157"/>
      <c r="AL101" s="206" t="e">
        <f t="shared" si="80"/>
        <v>#DIV/0!</v>
      </c>
      <c r="AM101" s="157"/>
      <c r="AN101" s="157"/>
      <c r="AO101" s="206" t="e">
        <f t="shared" si="81"/>
        <v>#DIV/0!</v>
      </c>
      <c r="AP101" s="157"/>
      <c r="AQ101" s="213"/>
      <c r="AR101" s="206" t="e">
        <f t="shared" si="82"/>
        <v>#DIV/0!</v>
      </c>
      <c r="AS101" s="268"/>
    </row>
    <row r="102" spans="1:45" ht="27.75" customHeight="1">
      <c r="A102" s="269"/>
      <c r="B102" s="270"/>
      <c r="C102" s="271"/>
      <c r="D102" s="160" t="s">
        <v>43</v>
      </c>
      <c r="E102" s="157">
        <v>3</v>
      </c>
      <c r="F102" s="157">
        <f>I102+L102+O102+R102+U102+X102+AA102+AD102+AG102+AJ102+AM102+AP102</f>
        <v>3</v>
      </c>
      <c r="G102" s="157">
        <f>J102+M102+P102+S102+V102+Y102+AB102+AE102+AH102+AK102+AN102+AQ102</f>
        <v>0</v>
      </c>
      <c r="H102" s="207">
        <f t="shared" si="70"/>
        <v>0</v>
      </c>
      <c r="I102" s="157"/>
      <c r="J102" s="157"/>
      <c r="K102" s="207" t="e">
        <f t="shared" si="71"/>
        <v>#DIV/0!</v>
      </c>
      <c r="L102" s="157"/>
      <c r="M102" s="157"/>
      <c r="N102" s="207" t="e">
        <f t="shared" si="72"/>
        <v>#DIV/0!</v>
      </c>
      <c r="O102" s="157"/>
      <c r="P102" s="198"/>
      <c r="Q102" s="207" t="e">
        <f t="shared" si="73"/>
        <v>#DIV/0!</v>
      </c>
      <c r="R102" s="157"/>
      <c r="S102" s="157"/>
      <c r="T102" s="207" t="e">
        <f t="shared" si="74"/>
        <v>#DIV/0!</v>
      </c>
      <c r="U102" s="157"/>
      <c r="V102" s="157"/>
      <c r="W102" s="207" t="e">
        <f t="shared" si="75"/>
        <v>#DIV/0!</v>
      </c>
      <c r="X102" s="157"/>
      <c r="Y102" s="157"/>
      <c r="Z102" s="207" t="e">
        <f t="shared" si="76"/>
        <v>#DIV/0!</v>
      </c>
      <c r="AA102" s="157"/>
      <c r="AB102" s="157"/>
      <c r="AC102" s="207" t="e">
        <f t="shared" si="77"/>
        <v>#DIV/0!</v>
      </c>
      <c r="AD102" s="157"/>
      <c r="AE102" s="157"/>
      <c r="AF102" s="207" t="e">
        <f t="shared" si="78"/>
        <v>#DIV/0!</v>
      </c>
      <c r="AG102" s="157"/>
      <c r="AH102" s="157"/>
      <c r="AI102" s="207" t="e">
        <f t="shared" si="79"/>
        <v>#DIV/0!</v>
      </c>
      <c r="AJ102" s="157"/>
      <c r="AK102" s="157"/>
      <c r="AL102" s="207" t="e">
        <f t="shared" si="80"/>
        <v>#DIV/0!</v>
      </c>
      <c r="AM102" s="157"/>
      <c r="AN102" s="157"/>
      <c r="AO102" s="207" t="e">
        <f t="shared" si="81"/>
        <v>#DIV/0!</v>
      </c>
      <c r="AP102" s="157">
        <v>3</v>
      </c>
      <c r="AQ102" s="213"/>
      <c r="AR102" s="207">
        <f t="shared" si="82"/>
        <v>0</v>
      </c>
      <c r="AS102" s="268"/>
    </row>
    <row r="103" spans="1:45" ht="30" hidden="1" customHeight="1">
      <c r="A103" s="269"/>
      <c r="B103" s="270"/>
      <c r="C103" s="271"/>
      <c r="D103" s="159" t="s">
        <v>262</v>
      </c>
      <c r="E103" s="157"/>
      <c r="F103" s="157"/>
      <c r="G103" s="157"/>
      <c r="H103" s="206" t="e">
        <f t="shared" si="70"/>
        <v>#DIV/0!</v>
      </c>
      <c r="I103" s="157"/>
      <c r="J103" s="157"/>
      <c r="K103" s="206" t="e">
        <f t="shared" si="71"/>
        <v>#DIV/0!</v>
      </c>
      <c r="L103" s="157"/>
      <c r="M103" s="157"/>
      <c r="N103" s="206" t="e">
        <f t="shared" si="72"/>
        <v>#DIV/0!</v>
      </c>
      <c r="O103" s="157"/>
      <c r="P103" s="198"/>
      <c r="Q103" s="206" t="e">
        <f t="shared" si="73"/>
        <v>#DIV/0!</v>
      </c>
      <c r="R103" s="157"/>
      <c r="S103" s="157"/>
      <c r="T103" s="206" t="e">
        <f t="shared" si="74"/>
        <v>#DIV/0!</v>
      </c>
      <c r="U103" s="157"/>
      <c r="V103" s="157"/>
      <c r="W103" s="206" t="e">
        <f t="shared" si="75"/>
        <v>#DIV/0!</v>
      </c>
      <c r="X103" s="157"/>
      <c r="Y103" s="157"/>
      <c r="Z103" s="206" t="e">
        <f t="shared" si="76"/>
        <v>#DIV/0!</v>
      </c>
      <c r="AA103" s="157"/>
      <c r="AB103" s="157"/>
      <c r="AC103" s="206" t="e">
        <f t="shared" si="77"/>
        <v>#DIV/0!</v>
      </c>
      <c r="AD103" s="157"/>
      <c r="AE103" s="157"/>
      <c r="AF103" s="206" t="e">
        <f t="shared" si="78"/>
        <v>#DIV/0!</v>
      </c>
      <c r="AG103" s="157"/>
      <c r="AH103" s="157"/>
      <c r="AI103" s="206" t="e">
        <f t="shared" si="79"/>
        <v>#DIV/0!</v>
      </c>
      <c r="AJ103" s="157"/>
      <c r="AK103" s="157"/>
      <c r="AL103" s="206" t="e">
        <f t="shared" si="80"/>
        <v>#DIV/0!</v>
      </c>
      <c r="AM103" s="157"/>
      <c r="AN103" s="157"/>
      <c r="AO103" s="206" t="e">
        <f t="shared" si="81"/>
        <v>#DIV/0!</v>
      </c>
      <c r="AP103" s="157"/>
      <c r="AQ103" s="213"/>
      <c r="AR103" s="206" t="e">
        <f t="shared" si="82"/>
        <v>#DIV/0!</v>
      </c>
      <c r="AS103" s="268"/>
    </row>
    <row r="104" spans="1:45" s="148" customFormat="1" ht="22.15" hidden="1" customHeight="1">
      <c r="A104" s="269" t="s">
        <v>324</v>
      </c>
      <c r="B104" s="270" t="s">
        <v>318</v>
      </c>
      <c r="C104" s="271"/>
      <c r="D104" s="149" t="s">
        <v>41</v>
      </c>
      <c r="E104" s="158"/>
      <c r="F104" s="158"/>
      <c r="G104" s="158"/>
      <c r="H104" s="206" t="e">
        <f t="shared" si="70"/>
        <v>#DIV/0!</v>
      </c>
      <c r="I104" s="158"/>
      <c r="J104" s="158"/>
      <c r="K104" s="206" t="e">
        <f t="shared" si="71"/>
        <v>#DIV/0!</v>
      </c>
      <c r="L104" s="158"/>
      <c r="M104" s="158"/>
      <c r="N104" s="206" t="e">
        <f t="shared" si="72"/>
        <v>#DIV/0!</v>
      </c>
      <c r="O104" s="158"/>
      <c r="P104" s="197"/>
      <c r="Q104" s="206" t="e">
        <f t="shared" si="73"/>
        <v>#DIV/0!</v>
      </c>
      <c r="R104" s="158"/>
      <c r="S104" s="158"/>
      <c r="T104" s="206" t="e">
        <f t="shared" si="74"/>
        <v>#DIV/0!</v>
      </c>
      <c r="U104" s="158"/>
      <c r="V104" s="158"/>
      <c r="W104" s="206" t="e">
        <f t="shared" si="75"/>
        <v>#DIV/0!</v>
      </c>
      <c r="X104" s="158"/>
      <c r="Y104" s="158"/>
      <c r="Z104" s="206" t="e">
        <f t="shared" si="76"/>
        <v>#DIV/0!</v>
      </c>
      <c r="AA104" s="158"/>
      <c r="AB104" s="158"/>
      <c r="AC104" s="206" t="e">
        <f t="shared" si="77"/>
        <v>#DIV/0!</v>
      </c>
      <c r="AD104" s="158"/>
      <c r="AE104" s="158"/>
      <c r="AF104" s="206" t="e">
        <f t="shared" si="78"/>
        <v>#DIV/0!</v>
      </c>
      <c r="AG104" s="158"/>
      <c r="AH104" s="158"/>
      <c r="AI104" s="206" t="e">
        <f t="shared" si="79"/>
        <v>#DIV/0!</v>
      </c>
      <c r="AJ104" s="158"/>
      <c r="AK104" s="158"/>
      <c r="AL104" s="206" t="e">
        <f t="shared" si="80"/>
        <v>#DIV/0!</v>
      </c>
      <c r="AM104" s="158"/>
      <c r="AN104" s="158"/>
      <c r="AO104" s="206" t="e">
        <f t="shared" si="81"/>
        <v>#DIV/0!</v>
      </c>
      <c r="AP104" s="158"/>
      <c r="AQ104" s="212"/>
      <c r="AR104" s="206" t="e">
        <f t="shared" si="82"/>
        <v>#DIV/0!</v>
      </c>
      <c r="AS104" s="268"/>
    </row>
    <row r="105" spans="1:45" ht="31.5" hidden="1">
      <c r="A105" s="269"/>
      <c r="B105" s="270"/>
      <c r="C105" s="271"/>
      <c r="D105" s="159" t="s">
        <v>37</v>
      </c>
      <c r="E105" s="157"/>
      <c r="F105" s="157"/>
      <c r="G105" s="157"/>
      <c r="H105" s="206" t="e">
        <f t="shared" si="70"/>
        <v>#DIV/0!</v>
      </c>
      <c r="I105" s="157"/>
      <c r="J105" s="157"/>
      <c r="K105" s="206" t="e">
        <f t="shared" si="71"/>
        <v>#DIV/0!</v>
      </c>
      <c r="L105" s="157"/>
      <c r="M105" s="157"/>
      <c r="N105" s="206" t="e">
        <f t="shared" si="72"/>
        <v>#DIV/0!</v>
      </c>
      <c r="O105" s="157"/>
      <c r="P105" s="198"/>
      <c r="Q105" s="206" t="e">
        <f t="shared" si="73"/>
        <v>#DIV/0!</v>
      </c>
      <c r="R105" s="157"/>
      <c r="S105" s="157"/>
      <c r="T105" s="206" t="e">
        <f t="shared" si="74"/>
        <v>#DIV/0!</v>
      </c>
      <c r="U105" s="157"/>
      <c r="V105" s="157"/>
      <c r="W105" s="206" t="e">
        <f t="shared" si="75"/>
        <v>#DIV/0!</v>
      </c>
      <c r="X105" s="157"/>
      <c r="Y105" s="157"/>
      <c r="Z105" s="206" t="e">
        <f t="shared" si="76"/>
        <v>#DIV/0!</v>
      </c>
      <c r="AA105" s="157"/>
      <c r="AB105" s="157"/>
      <c r="AC105" s="206" t="e">
        <f t="shared" si="77"/>
        <v>#DIV/0!</v>
      </c>
      <c r="AD105" s="157"/>
      <c r="AE105" s="157"/>
      <c r="AF105" s="206" t="e">
        <f t="shared" si="78"/>
        <v>#DIV/0!</v>
      </c>
      <c r="AG105" s="157"/>
      <c r="AH105" s="157"/>
      <c r="AI105" s="206" t="e">
        <f t="shared" si="79"/>
        <v>#DIV/0!</v>
      </c>
      <c r="AJ105" s="157"/>
      <c r="AK105" s="157"/>
      <c r="AL105" s="206" t="e">
        <f t="shared" si="80"/>
        <v>#DIV/0!</v>
      </c>
      <c r="AM105" s="157"/>
      <c r="AN105" s="157"/>
      <c r="AO105" s="206" t="e">
        <f t="shared" si="81"/>
        <v>#DIV/0!</v>
      </c>
      <c r="AP105" s="157"/>
      <c r="AQ105" s="213"/>
      <c r="AR105" s="206" t="e">
        <f t="shared" si="82"/>
        <v>#DIV/0!</v>
      </c>
      <c r="AS105" s="268"/>
    </row>
    <row r="106" spans="1:45" ht="31.15" hidden="1" customHeight="1">
      <c r="A106" s="269"/>
      <c r="B106" s="270"/>
      <c r="C106" s="271"/>
      <c r="D106" s="159" t="s">
        <v>2</v>
      </c>
      <c r="E106" s="157"/>
      <c r="F106" s="157"/>
      <c r="G106" s="157"/>
      <c r="H106" s="206" t="e">
        <f t="shared" si="70"/>
        <v>#DIV/0!</v>
      </c>
      <c r="I106" s="157"/>
      <c r="J106" s="157"/>
      <c r="K106" s="206" t="e">
        <f t="shared" si="71"/>
        <v>#DIV/0!</v>
      </c>
      <c r="L106" s="157"/>
      <c r="M106" s="157"/>
      <c r="N106" s="206" t="e">
        <f t="shared" si="72"/>
        <v>#DIV/0!</v>
      </c>
      <c r="O106" s="157"/>
      <c r="P106" s="198"/>
      <c r="Q106" s="206" t="e">
        <f t="shared" si="73"/>
        <v>#DIV/0!</v>
      </c>
      <c r="R106" s="157"/>
      <c r="S106" s="157"/>
      <c r="T106" s="206" t="e">
        <f t="shared" si="74"/>
        <v>#DIV/0!</v>
      </c>
      <c r="U106" s="157"/>
      <c r="V106" s="157"/>
      <c r="W106" s="206" t="e">
        <f t="shared" si="75"/>
        <v>#DIV/0!</v>
      </c>
      <c r="X106" s="157"/>
      <c r="Y106" s="157"/>
      <c r="Z106" s="206" t="e">
        <f t="shared" si="76"/>
        <v>#DIV/0!</v>
      </c>
      <c r="AA106" s="157"/>
      <c r="AB106" s="157"/>
      <c r="AC106" s="206" t="e">
        <f t="shared" si="77"/>
        <v>#DIV/0!</v>
      </c>
      <c r="AD106" s="157"/>
      <c r="AE106" s="157"/>
      <c r="AF106" s="206" t="e">
        <f t="shared" si="78"/>
        <v>#DIV/0!</v>
      </c>
      <c r="AG106" s="157"/>
      <c r="AH106" s="157"/>
      <c r="AI106" s="206" t="e">
        <f t="shared" si="79"/>
        <v>#DIV/0!</v>
      </c>
      <c r="AJ106" s="157"/>
      <c r="AK106" s="157"/>
      <c r="AL106" s="206" t="e">
        <f t="shared" si="80"/>
        <v>#DIV/0!</v>
      </c>
      <c r="AM106" s="157"/>
      <c r="AN106" s="157"/>
      <c r="AO106" s="206" t="e">
        <f t="shared" si="81"/>
        <v>#DIV/0!</v>
      </c>
      <c r="AP106" s="157"/>
      <c r="AQ106" s="213"/>
      <c r="AR106" s="206" t="e">
        <f t="shared" si="82"/>
        <v>#DIV/0!</v>
      </c>
      <c r="AS106" s="268"/>
    </row>
    <row r="107" spans="1:45" ht="21.75" hidden="1" customHeight="1">
      <c r="A107" s="269"/>
      <c r="B107" s="270"/>
      <c r="C107" s="271"/>
      <c r="D107" s="160" t="s">
        <v>43</v>
      </c>
      <c r="E107" s="157"/>
      <c r="F107" s="157"/>
      <c r="G107" s="157"/>
      <c r="H107" s="206" t="e">
        <f t="shared" si="70"/>
        <v>#DIV/0!</v>
      </c>
      <c r="I107" s="157"/>
      <c r="J107" s="157"/>
      <c r="K107" s="206" t="e">
        <f t="shared" si="71"/>
        <v>#DIV/0!</v>
      </c>
      <c r="L107" s="157"/>
      <c r="M107" s="157"/>
      <c r="N107" s="206" t="e">
        <f t="shared" si="72"/>
        <v>#DIV/0!</v>
      </c>
      <c r="O107" s="157"/>
      <c r="P107" s="198"/>
      <c r="Q107" s="206" t="e">
        <f t="shared" si="73"/>
        <v>#DIV/0!</v>
      </c>
      <c r="R107" s="157"/>
      <c r="S107" s="157"/>
      <c r="T107" s="206" t="e">
        <f t="shared" si="74"/>
        <v>#DIV/0!</v>
      </c>
      <c r="U107" s="157"/>
      <c r="V107" s="157"/>
      <c r="W107" s="206" t="e">
        <f t="shared" si="75"/>
        <v>#DIV/0!</v>
      </c>
      <c r="X107" s="157"/>
      <c r="Y107" s="157"/>
      <c r="Z107" s="206" t="e">
        <f t="shared" si="76"/>
        <v>#DIV/0!</v>
      </c>
      <c r="AA107" s="157"/>
      <c r="AB107" s="157"/>
      <c r="AC107" s="206" t="e">
        <f t="shared" si="77"/>
        <v>#DIV/0!</v>
      </c>
      <c r="AD107" s="157"/>
      <c r="AE107" s="157"/>
      <c r="AF107" s="206" t="e">
        <f t="shared" si="78"/>
        <v>#DIV/0!</v>
      </c>
      <c r="AG107" s="157"/>
      <c r="AH107" s="157"/>
      <c r="AI107" s="206" t="e">
        <f t="shared" si="79"/>
        <v>#DIV/0!</v>
      </c>
      <c r="AJ107" s="157"/>
      <c r="AK107" s="157"/>
      <c r="AL107" s="206" t="e">
        <f t="shared" si="80"/>
        <v>#DIV/0!</v>
      </c>
      <c r="AM107" s="157"/>
      <c r="AN107" s="157"/>
      <c r="AO107" s="206" t="e">
        <f t="shared" si="81"/>
        <v>#DIV/0!</v>
      </c>
      <c r="AP107" s="157"/>
      <c r="AQ107" s="213"/>
      <c r="AR107" s="206" t="e">
        <f t="shared" si="82"/>
        <v>#DIV/0!</v>
      </c>
      <c r="AS107" s="268"/>
    </row>
    <row r="108" spans="1:45" ht="30" hidden="1" customHeight="1">
      <c r="A108" s="269"/>
      <c r="B108" s="270"/>
      <c r="C108" s="271"/>
      <c r="D108" s="159" t="s">
        <v>262</v>
      </c>
      <c r="E108" s="157"/>
      <c r="F108" s="157"/>
      <c r="G108" s="157"/>
      <c r="H108" s="206" t="e">
        <f t="shared" si="70"/>
        <v>#DIV/0!</v>
      </c>
      <c r="I108" s="157"/>
      <c r="J108" s="157"/>
      <c r="K108" s="206" t="e">
        <f t="shared" si="71"/>
        <v>#DIV/0!</v>
      </c>
      <c r="L108" s="157"/>
      <c r="M108" s="157"/>
      <c r="N108" s="206" t="e">
        <f t="shared" si="72"/>
        <v>#DIV/0!</v>
      </c>
      <c r="O108" s="157"/>
      <c r="P108" s="198"/>
      <c r="Q108" s="206" t="e">
        <f t="shared" si="73"/>
        <v>#DIV/0!</v>
      </c>
      <c r="R108" s="157"/>
      <c r="S108" s="157"/>
      <c r="T108" s="206" t="e">
        <f t="shared" si="74"/>
        <v>#DIV/0!</v>
      </c>
      <c r="U108" s="157"/>
      <c r="V108" s="157"/>
      <c r="W108" s="206" t="e">
        <f t="shared" si="75"/>
        <v>#DIV/0!</v>
      </c>
      <c r="X108" s="157"/>
      <c r="Y108" s="157"/>
      <c r="Z108" s="206" t="e">
        <f t="shared" si="76"/>
        <v>#DIV/0!</v>
      </c>
      <c r="AA108" s="157"/>
      <c r="AB108" s="157"/>
      <c r="AC108" s="206" t="e">
        <f t="shared" si="77"/>
        <v>#DIV/0!</v>
      </c>
      <c r="AD108" s="157"/>
      <c r="AE108" s="157"/>
      <c r="AF108" s="206" t="e">
        <f t="shared" si="78"/>
        <v>#DIV/0!</v>
      </c>
      <c r="AG108" s="157"/>
      <c r="AH108" s="157"/>
      <c r="AI108" s="206" t="e">
        <f t="shared" si="79"/>
        <v>#DIV/0!</v>
      </c>
      <c r="AJ108" s="157"/>
      <c r="AK108" s="157"/>
      <c r="AL108" s="206" t="e">
        <f t="shared" si="80"/>
        <v>#DIV/0!</v>
      </c>
      <c r="AM108" s="157"/>
      <c r="AN108" s="157"/>
      <c r="AO108" s="206" t="e">
        <f t="shared" si="81"/>
        <v>#DIV/0!</v>
      </c>
      <c r="AP108" s="157"/>
      <c r="AQ108" s="213"/>
      <c r="AR108" s="206" t="e">
        <f t="shared" si="82"/>
        <v>#DIV/0!</v>
      </c>
      <c r="AS108" s="268"/>
    </row>
    <row r="109" spans="1:45" ht="21" customHeight="1">
      <c r="A109" s="269"/>
      <c r="B109" s="273" t="s">
        <v>264</v>
      </c>
      <c r="C109" s="271"/>
      <c r="D109" s="149" t="s">
        <v>41</v>
      </c>
      <c r="E109" s="158">
        <f>SUM(E110:E113)</f>
        <v>20003</v>
      </c>
      <c r="F109" s="158">
        <f t="shared" ref="F109:AQ109" si="84">SUM(F110:F113)</f>
        <v>100345.1</v>
      </c>
      <c r="G109" s="158">
        <f t="shared" si="84"/>
        <v>0</v>
      </c>
      <c r="H109" s="206">
        <f t="shared" si="70"/>
        <v>0</v>
      </c>
      <c r="I109" s="158">
        <f t="shared" si="84"/>
        <v>0</v>
      </c>
      <c r="J109" s="158">
        <f t="shared" si="84"/>
        <v>0</v>
      </c>
      <c r="K109" s="206" t="e">
        <f t="shared" si="71"/>
        <v>#DIV/0!</v>
      </c>
      <c r="L109" s="158">
        <f t="shared" si="84"/>
        <v>0</v>
      </c>
      <c r="M109" s="158">
        <f t="shared" si="84"/>
        <v>0</v>
      </c>
      <c r="N109" s="206" t="e">
        <f t="shared" si="72"/>
        <v>#DIV/0!</v>
      </c>
      <c r="O109" s="158">
        <f t="shared" si="84"/>
        <v>0</v>
      </c>
      <c r="P109" s="197">
        <f t="shared" si="84"/>
        <v>0</v>
      </c>
      <c r="Q109" s="206" t="e">
        <f t="shared" si="73"/>
        <v>#DIV/0!</v>
      </c>
      <c r="R109" s="158">
        <f t="shared" si="84"/>
        <v>0</v>
      </c>
      <c r="S109" s="158">
        <f t="shared" si="84"/>
        <v>0</v>
      </c>
      <c r="T109" s="206" t="e">
        <f t="shared" si="74"/>
        <v>#DIV/0!</v>
      </c>
      <c r="U109" s="158">
        <f t="shared" si="84"/>
        <v>0</v>
      </c>
      <c r="V109" s="158">
        <f t="shared" si="84"/>
        <v>0</v>
      </c>
      <c r="W109" s="206" t="e">
        <f t="shared" si="75"/>
        <v>#DIV/0!</v>
      </c>
      <c r="X109" s="158">
        <f t="shared" si="84"/>
        <v>10000</v>
      </c>
      <c r="Y109" s="158">
        <f t="shared" si="84"/>
        <v>0</v>
      </c>
      <c r="Z109" s="206">
        <f t="shared" si="76"/>
        <v>0</v>
      </c>
      <c r="AA109" s="158">
        <f t="shared" si="84"/>
        <v>0</v>
      </c>
      <c r="AB109" s="158">
        <f t="shared" si="84"/>
        <v>0</v>
      </c>
      <c r="AC109" s="206" t="e">
        <f t="shared" si="77"/>
        <v>#DIV/0!</v>
      </c>
      <c r="AD109" s="158">
        <f t="shared" si="84"/>
        <v>0</v>
      </c>
      <c r="AE109" s="158">
        <f t="shared" si="84"/>
        <v>0</v>
      </c>
      <c r="AF109" s="206" t="e">
        <f t="shared" si="78"/>
        <v>#DIV/0!</v>
      </c>
      <c r="AG109" s="158">
        <f t="shared" si="84"/>
        <v>0</v>
      </c>
      <c r="AH109" s="158">
        <f t="shared" si="84"/>
        <v>0</v>
      </c>
      <c r="AI109" s="206" t="e">
        <f t="shared" si="79"/>
        <v>#DIV/0!</v>
      </c>
      <c r="AJ109" s="158">
        <f t="shared" si="84"/>
        <v>0</v>
      </c>
      <c r="AK109" s="158">
        <f t="shared" si="84"/>
        <v>0</v>
      </c>
      <c r="AL109" s="206" t="e">
        <f t="shared" si="80"/>
        <v>#DIV/0!</v>
      </c>
      <c r="AM109" s="158">
        <f t="shared" si="84"/>
        <v>0</v>
      </c>
      <c r="AN109" s="158">
        <f t="shared" si="84"/>
        <v>0</v>
      </c>
      <c r="AO109" s="206" t="e">
        <f t="shared" si="81"/>
        <v>#DIV/0!</v>
      </c>
      <c r="AP109" s="158">
        <f t="shared" si="84"/>
        <v>90345.1</v>
      </c>
      <c r="AQ109" s="212">
        <f t="shared" si="84"/>
        <v>0</v>
      </c>
      <c r="AR109" s="206">
        <f t="shared" si="82"/>
        <v>0</v>
      </c>
      <c r="AS109" s="278"/>
    </row>
    <row r="110" spans="1:45" ht="31.5" hidden="1">
      <c r="A110" s="269"/>
      <c r="B110" s="273"/>
      <c r="C110" s="271"/>
      <c r="D110" s="159" t="s">
        <v>37</v>
      </c>
      <c r="E110" s="157"/>
      <c r="F110" s="157"/>
      <c r="G110" s="157"/>
      <c r="H110" s="206" t="e">
        <f t="shared" si="70"/>
        <v>#DIV/0!</v>
      </c>
      <c r="I110" s="157"/>
      <c r="J110" s="157"/>
      <c r="K110" s="206" t="e">
        <f t="shared" si="71"/>
        <v>#DIV/0!</v>
      </c>
      <c r="L110" s="157"/>
      <c r="M110" s="157"/>
      <c r="N110" s="206" t="e">
        <f t="shared" si="72"/>
        <v>#DIV/0!</v>
      </c>
      <c r="O110" s="157"/>
      <c r="P110" s="198"/>
      <c r="Q110" s="206" t="e">
        <f t="shared" si="73"/>
        <v>#DIV/0!</v>
      </c>
      <c r="R110" s="157"/>
      <c r="S110" s="157"/>
      <c r="T110" s="206" t="e">
        <f t="shared" si="74"/>
        <v>#DIV/0!</v>
      </c>
      <c r="U110" s="157"/>
      <c r="V110" s="157"/>
      <c r="W110" s="206" t="e">
        <f t="shared" si="75"/>
        <v>#DIV/0!</v>
      </c>
      <c r="X110" s="157"/>
      <c r="Y110" s="157"/>
      <c r="Z110" s="206" t="e">
        <f t="shared" si="76"/>
        <v>#DIV/0!</v>
      </c>
      <c r="AA110" s="157"/>
      <c r="AB110" s="157"/>
      <c r="AC110" s="206" t="e">
        <f t="shared" si="77"/>
        <v>#DIV/0!</v>
      </c>
      <c r="AD110" s="157"/>
      <c r="AE110" s="157"/>
      <c r="AF110" s="206" t="e">
        <f t="shared" si="78"/>
        <v>#DIV/0!</v>
      </c>
      <c r="AG110" s="157"/>
      <c r="AH110" s="157"/>
      <c r="AI110" s="206" t="e">
        <f t="shared" si="79"/>
        <v>#DIV/0!</v>
      </c>
      <c r="AJ110" s="157"/>
      <c r="AK110" s="157"/>
      <c r="AL110" s="206" t="e">
        <f t="shared" si="80"/>
        <v>#DIV/0!</v>
      </c>
      <c r="AM110" s="157"/>
      <c r="AN110" s="157"/>
      <c r="AO110" s="206" t="e">
        <f t="shared" si="81"/>
        <v>#DIV/0!</v>
      </c>
      <c r="AP110" s="163"/>
      <c r="AQ110" s="213"/>
      <c r="AR110" s="206" t="e">
        <f t="shared" si="82"/>
        <v>#DIV/0!</v>
      </c>
      <c r="AS110" s="278"/>
    </row>
    <row r="111" spans="1:45" ht="33" hidden="1" customHeight="1">
      <c r="A111" s="269"/>
      <c r="B111" s="273"/>
      <c r="C111" s="271"/>
      <c r="D111" s="159" t="s">
        <v>2</v>
      </c>
      <c r="E111" s="157"/>
      <c r="F111" s="157"/>
      <c r="G111" s="157"/>
      <c r="H111" s="206" t="e">
        <f t="shared" si="70"/>
        <v>#DIV/0!</v>
      </c>
      <c r="I111" s="157"/>
      <c r="J111" s="157"/>
      <c r="K111" s="206" t="e">
        <f t="shared" si="71"/>
        <v>#DIV/0!</v>
      </c>
      <c r="L111" s="157"/>
      <c r="M111" s="157"/>
      <c r="N111" s="206" t="e">
        <f t="shared" si="72"/>
        <v>#DIV/0!</v>
      </c>
      <c r="O111" s="157"/>
      <c r="P111" s="198"/>
      <c r="Q111" s="206" t="e">
        <f t="shared" si="73"/>
        <v>#DIV/0!</v>
      </c>
      <c r="R111" s="157"/>
      <c r="S111" s="157"/>
      <c r="T111" s="206" t="e">
        <f t="shared" si="74"/>
        <v>#DIV/0!</v>
      </c>
      <c r="U111" s="157"/>
      <c r="V111" s="157"/>
      <c r="W111" s="206" t="e">
        <f t="shared" si="75"/>
        <v>#DIV/0!</v>
      </c>
      <c r="X111" s="157"/>
      <c r="Y111" s="157"/>
      <c r="Z111" s="206" t="e">
        <f t="shared" si="76"/>
        <v>#DIV/0!</v>
      </c>
      <c r="AA111" s="157"/>
      <c r="AB111" s="157"/>
      <c r="AC111" s="206" t="e">
        <f t="shared" si="77"/>
        <v>#DIV/0!</v>
      </c>
      <c r="AD111" s="157"/>
      <c r="AE111" s="157"/>
      <c r="AF111" s="206" t="e">
        <f t="shared" si="78"/>
        <v>#DIV/0!</v>
      </c>
      <c r="AG111" s="157"/>
      <c r="AH111" s="157"/>
      <c r="AI111" s="206" t="e">
        <f t="shared" si="79"/>
        <v>#DIV/0!</v>
      </c>
      <c r="AJ111" s="157"/>
      <c r="AK111" s="157"/>
      <c r="AL111" s="206" t="e">
        <f t="shared" si="80"/>
        <v>#DIV/0!</v>
      </c>
      <c r="AM111" s="157"/>
      <c r="AN111" s="157"/>
      <c r="AO111" s="206" t="e">
        <f t="shared" si="81"/>
        <v>#DIV/0!</v>
      </c>
      <c r="AP111" s="163"/>
      <c r="AQ111" s="213"/>
      <c r="AR111" s="206" t="e">
        <f t="shared" si="82"/>
        <v>#DIV/0!</v>
      </c>
      <c r="AS111" s="278"/>
    </row>
    <row r="112" spans="1:45" ht="21" customHeight="1">
      <c r="A112" s="269"/>
      <c r="B112" s="273"/>
      <c r="C112" s="271"/>
      <c r="D112" s="160" t="s">
        <v>43</v>
      </c>
      <c r="E112" s="157">
        <f>E102+E92</f>
        <v>20003</v>
      </c>
      <c r="F112" s="157">
        <f t="shared" ref="F112:AQ112" si="85">F102+F92</f>
        <v>100345.1</v>
      </c>
      <c r="G112" s="157">
        <f>G102+G92</f>
        <v>0</v>
      </c>
      <c r="H112" s="207">
        <f t="shared" si="70"/>
        <v>0</v>
      </c>
      <c r="I112" s="157">
        <f t="shared" si="85"/>
        <v>0</v>
      </c>
      <c r="J112" s="157">
        <f t="shared" si="85"/>
        <v>0</v>
      </c>
      <c r="K112" s="207" t="e">
        <f t="shared" si="71"/>
        <v>#DIV/0!</v>
      </c>
      <c r="L112" s="157">
        <f t="shared" si="85"/>
        <v>0</v>
      </c>
      <c r="M112" s="157">
        <f t="shared" si="85"/>
        <v>0</v>
      </c>
      <c r="N112" s="207" t="e">
        <f t="shared" si="72"/>
        <v>#DIV/0!</v>
      </c>
      <c r="O112" s="157">
        <f t="shared" si="85"/>
        <v>0</v>
      </c>
      <c r="P112" s="198">
        <f t="shared" si="85"/>
        <v>0</v>
      </c>
      <c r="Q112" s="207" t="e">
        <f t="shared" si="73"/>
        <v>#DIV/0!</v>
      </c>
      <c r="R112" s="157">
        <f t="shared" si="85"/>
        <v>0</v>
      </c>
      <c r="S112" s="157">
        <f t="shared" si="85"/>
        <v>0</v>
      </c>
      <c r="T112" s="207" t="e">
        <f t="shared" si="74"/>
        <v>#DIV/0!</v>
      </c>
      <c r="U112" s="157">
        <f t="shared" si="85"/>
        <v>0</v>
      </c>
      <c r="V112" s="157">
        <f t="shared" si="85"/>
        <v>0</v>
      </c>
      <c r="W112" s="207" t="e">
        <f t="shared" si="75"/>
        <v>#DIV/0!</v>
      </c>
      <c r="X112" s="157">
        <f t="shared" si="85"/>
        <v>10000</v>
      </c>
      <c r="Y112" s="157">
        <f t="shared" si="85"/>
        <v>0</v>
      </c>
      <c r="Z112" s="207">
        <f t="shared" si="76"/>
        <v>0</v>
      </c>
      <c r="AA112" s="157">
        <f t="shared" si="85"/>
        <v>0</v>
      </c>
      <c r="AB112" s="157">
        <f t="shared" si="85"/>
        <v>0</v>
      </c>
      <c r="AC112" s="207" t="e">
        <f t="shared" si="77"/>
        <v>#DIV/0!</v>
      </c>
      <c r="AD112" s="157">
        <f t="shared" si="85"/>
        <v>0</v>
      </c>
      <c r="AE112" s="157">
        <f t="shared" si="85"/>
        <v>0</v>
      </c>
      <c r="AF112" s="207" t="e">
        <f t="shared" si="78"/>
        <v>#DIV/0!</v>
      </c>
      <c r="AG112" s="157">
        <f t="shared" si="85"/>
        <v>0</v>
      </c>
      <c r="AH112" s="157">
        <f t="shared" si="85"/>
        <v>0</v>
      </c>
      <c r="AI112" s="207" t="e">
        <f t="shared" si="79"/>
        <v>#DIV/0!</v>
      </c>
      <c r="AJ112" s="157">
        <f t="shared" si="85"/>
        <v>0</v>
      </c>
      <c r="AK112" s="157">
        <f t="shared" si="85"/>
        <v>0</v>
      </c>
      <c r="AL112" s="207" t="e">
        <f t="shared" si="80"/>
        <v>#DIV/0!</v>
      </c>
      <c r="AM112" s="157">
        <f t="shared" si="85"/>
        <v>0</v>
      </c>
      <c r="AN112" s="157">
        <f t="shared" si="85"/>
        <v>0</v>
      </c>
      <c r="AO112" s="207" t="e">
        <f t="shared" si="81"/>
        <v>#DIV/0!</v>
      </c>
      <c r="AP112" s="157">
        <f t="shared" si="85"/>
        <v>90345.1</v>
      </c>
      <c r="AQ112" s="213">
        <f t="shared" si="85"/>
        <v>0</v>
      </c>
      <c r="AR112" s="207">
        <f t="shared" si="82"/>
        <v>0</v>
      </c>
      <c r="AS112" s="278"/>
    </row>
    <row r="113" spans="1:45" ht="28.9" hidden="1" customHeight="1">
      <c r="A113" s="269"/>
      <c r="B113" s="273"/>
      <c r="C113" s="271"/>
      <c r="D113" s="159" t="s">
        <v>262</v>
      </c>
      <c r="E113" s="157"/>
      <c r="F113" s="157"/>
      <c r="G113" s="157"/>
      <c r="H113" s="163"/>
      <c r="I113" s="157"/>
      <c r="J113" s="157"/>
      <c r="K113" s="163"/>
      <c r="L113" s="157"/>
      <c r="M113" s="157"/>
      <c r="N113" s="163"/>
      <c r="O113" s="157"/>
      <c r="P113" s="198"/>
      <c r="Q113" s="163"/>
      <c r="R113" s="157"/>
      <c r="S113" s="157"/>
      <c r="T113" s="163"/>
      <c r="U113" s="157"/>
      <c r="V113" s="157"/>
      <c r="W113" s="163"/>
      <c r="X113" s="157"/>
      <c r="Y113" s="157"/>
      <c r="Z113" s="163"/>
      <c r="AA113" s="157"/>
      <c r="AB113" s="157"/>
      <c r="AC113" s="163"/>
      <c r="AD113" s="157"/>
      <c r="AE113" s="157"/>
      <c r="AF113" s="163"/>
      <c r="AG113" s="157"/>
      <c r="AH113" s="157"/>
      <c r="AI113" s="163"/>
      <c r="AJ113" s="157"/>
      <c r="AK113" s="157"/>
      <c r="AL113" s="163"/>
      <c r="AM113" s="157"/>
      <c r="AN113" s="157"/>
      <c r="AO113" s="163"/>
      <c r="AP113" s="163"/>
      <c r="AQ113" s="213"/>
      <c r="AR113" s="163"/>
      <c r="AS113" s="278"/>
    </row>
    <row r="114" spans="1:45" ht="22.5" customHeight="1">
      <c r="A114" s="291" t="s">
        <v>259</v>
      </c>
      <c r="B114" s="291"/>
      <c r="C114" s="291"/>
      <c r="D114" s="291"/>
      <c r="E114" s="291"/>
      <c r="F114" s="291"/>
      <c r="G114" s="291"/>
      <c r="H114" s="291"/>
      <c r="I114" s="291"/>
      <c r="J114" s="291"/>
      <c r="K114" s="291"/>
      <c r="L114" s="291"/>
      <c r="M114" s="291"/>
      <c r="N114" s="291"/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  <c r="AA114" s="291"/>
      <c r="AB114" s="291"/>
      <c r="AC114" s="291"/>
      <c r="AD114" s="291"/>
      <c r="AE114" s="291"/>
      <c r="AF114" s="291"/>
      <c r="AG114" s="291"/>
      <c r="AH114" s="291"/>
      <c r="AI114" s="291"/>
      <c r="AJ114" s="291"/>
      <c r="AK114" s="291"/>
      <c r="AL114" s="291"/>
      <c r="AM114" s="291"/>
      <c r="AN114" s="291"/>
      <c r="AO114" s="291"/>
      <c r="AP114" s="291"/>
      <c r="AQ114" s="291"/>
      <c r="AR114" s="291"/>
      <c r="AS114" s="291"/>
    </row>
    <row r="115" spans="1:45" ht="18.75" customHeight="1">
      <c r="A115" s="271" t="s">
        <v>323</v>
      </c>
      <c r="B115" s="271"/>
      <c r="C115" s="271"/>
      <c r="D115" s="149" t="s">
        <v>41</v>
      </c>
      <c r="E115" s="158">
        <f>SUM(E116:E119)</f>
        <v>736854.3</v>
      </c>
      <c r="F115" s="158">
        <f>I115+L115+O115+R115+U115+X115+AA115+AD115+AG115+AJ115+AM115+AP115</f>
        <v>1356492.24</v>
      </c>
      <c r="G115" s="158">
        <f>SUM(G116:G119)</f>
        <v>293158.39999999997</v>
      </c>
      <c r="H115" s="204">
        <f>G115/F115</f>
        <v>0.21611505864567274</v>
      </c>
      <c r="I115" s="158">
        <f t="shared" ref="I115:AQ115" si="86">SUM(I116:I119)</f>
        <v>32635.8</v>
      </c>
      <c r="J115" s="158">
        <f t="shared" si="86"/>
        <v>38304.199999999997</v>
      </c>
      <c r="K115" s="206">
        <f>J115/I115</f>
        <v>1.1736865650604551</v>
      </c>
      <c r="L115" s="158">
        <f t="shared" si="86"/>
        <v>63495.333333333328</v>
      </c>
      <c r="M115" s="158">
        <f t="shared" si="86"/>
        <v>57824.3</v>
      </c>
      <c r="N115" s="206">
        <f>M115/L115</f>
        <v>0.91068582468002912</v>
      </c>
      <c r="O115" s="158">
        <f t="shared" si="86"/>
        <v>197027.26666666669</v>
      </c>
      <c r="P115" s="197">
        <f t="shared" si="86"/>
        <v>197029.9</v>
      </c>
      <c r="Q115" s="206">
        <f>P115/O115</f>
        <v>1.0000133653243932</v>
      </c>
      <c r="R115" s="158">
        <f t="shared" si="86"/>
        <v>56659.930000000008</v>
      </c>
      <c r="S115" s="158">
        <f t="shared" si="86"/>
        <v>0</v>
      </c>
      <c r="T115" s="206">
        <f>S115/R115</f>
        <v>0</v>
      </c>
      <c r="U115" s="158">
        <f t="shared" si="86"/>
        <v>56225.73</v>
      </c>
      <c r="V115" s="158">
        <f t="shared" si="86"/>
        <v>0</v>
      </c>
      <c r="W115" s="206">
        <f>V115/U115</f>
        <v>0</v>
      </c>
      <c r="X115" s="158">
        <f t="shared" si="86"/>
        <v>208062.63000000003</v>
      </c>
      <c r="Y115" s="158">
        <f t="shared" si="86"/>
        <v>0</v>
      </c>
      <c r="Z115" s="206">
        <f>Y115/X115</f>
        <v>0</v>
      </c>
      <c r="AA115" s="158">
        <f t="shared" si="86"/>
        <v>56659.930000000008</v>
      </c>
      <c r="AB115" s="158">
        <f t="shared" si="86"/>
        <v>0</v>
      </c>
      <c r="AC115" s="206">
        <f>AB115/AA115</f>
        <v>0</v>
      </c>
      <c r="AD115" s="158">
        <f t="shared" si="86"/>
        <v>59225.73000000001</v>
      </c>
      <c r="AE115" s="158">
        <f t="shared" si="86"/>
        <v>0</v>
      </c>
      <c r="AF115" s="206">
        <f>AE115/AD115</f>
        <v>0</v>
      </c>
      <c r="AG115" s="158">
        <f t="shared" si="86"/>
        <v>248092.73000000004</v>
      </c>
      <c r="AH115" s="158">
        <f t="shared" si="86"/>
        <v>0</v>
      </c>
      <c r="AI115" s="206">
        <f>AH115/AG115</f>
        <v>0</v>
      </c>
      <c r="AJ115" s="158">
        <f t="shared" si="86"/>
        <v>49009.253333333341</v>
      </c>
      <c r="AK115" s="158">
        <f t="shared" si="86"/>
        <v>0</v>
      </c>
      <c r="AL115" s="206">
        <f>AK115/AJ115</f>
        <v>0</v>
      </c>
      <c r="AM115" s="158">
        <f t="shared" si="86"/>
        <v>48574.953333333331</v>
      </c>
      <c r="AN115" s="158">
        <f t="shared" si="86"/>
        <v>0</v>
      </c>
      <c r="AO115" s="206">
        <f>AN115/AM115</f>
        <v>0</v>
      </c>
      <c r="AP115" s="158">
        <f t="shared" si="86"/>
        <v>280822.95333333331</v>
      </c>
      <c r="AQ115" s="212">
        <f t="shared" si="86"/>
        <v>0</v>
      </c>
      <c r="AR115" s="206">
        <f>AQ115/AP115</f>
        <v>0</v>
      </c>
      <c r="AS115" s="278"/>
    </row>
    <row r="116" spans="1:45" ht="31.5">
      <c r="A116" s="271"/>
      <c r="B116" s="271"/>
      <c r="C116" s="271"/>
      <c r="D116" s="159" t="s">
        <v>37</v>
      </c>
      <c r="E116" s="157">
        <v>5185.6000000000004</v>
      </c>
      <c r="F116" s="157">
        <f>I116+L116+O116+R116+U116+X116+AA116+AD116+AG116+AJ116+AM116+AP116</f>
        <v>5185.5999999999995</v>
      </c>
      <c r="G116" s="157">
        <f>J116+M116+P116+S116+V116+Y116+AB116+AE116+AH116+AK116+AN116+AQ116</f>
        <v>877</v>
      </c>
      <c r="H116" s="205">
        <f t="shared" ref="H116:H118" si="87">G116/F116</f>
        <v>0.16912218451095343</v>
      </c>
      <c r="I116" s="157">
        <f>I13</f>
        <v>0</v>
      </c>
      <c r="J116" s="157">
        <f t="shared" ref="J116:AQ118" si="88">J13</f>
        <v>82.1</v>
      </c>
      <c r="K116" s="207" t="e">
        <f t="shared" ref="K116:K118" si="89">J116/I116</f>
        <v>#DIV/0!</v>
      </c>
      <c r="L116" s="157">
        <f t="shared" si="88"/>
        <v>471.4</v>
      </c>
      <c r="M116" s="157">
        <f t="shared" si="88"/>
        <v>459.2</v>
      </c>
      <c r="N116" s="207">
        <f t="shared" ref="N116:N118" si="90">M116/L116</f>
        <v>0.97411964361476455</v>
      </c>
      <c r="O116" s="157">
        <f t="shared" si="88"/>
        <v>405.59999999999997</v>
      </c>
      <c r="P116" s="198">
        <f t="shared" si="88"/>
        <v>335.7</v>
      </c>
      <c r="Q116" s="207">
        <f t="shared" ref="Q116:Q118" si="91">P116/O116</f>
        <v>0.82766272189349122</v>
      </c>
      <c r="R116" s="157">
        <f t="shared" si="88"/>
        <v>471.4</v>
      </c>
      <c r="S116" s="157">
        <f t="shared" si="88"/>
        <v>0</v>
      </c>
      <c r="T116" s="207">
        <f t="shared" ref="T116:T118" si="92">S116/R116</f>
        <v>0</v>
      </c>
      <c r="U116" s="157">
        <f t="shared" si="88"/>
        <v>471.4</v>
      </c>
      <c r="V116" s="157">
        <f t="shared" si="88"/>
        <v>0</v>
      </c>
      <c r="W116" s="207">
        <f t="shared" ref="W116:W118" si="93">V116/U116</f>
        <v>0</v>
      </c>
      <c r="X116" s="157">
        <f t="shared" si="88"/>
        <v>471.4</v>
      </c>
      <c r="Y116" s="157">
        <f t="shared" si="88"/>
        <v>0</v>
      </c>
      <c r="Z116" s="207">
        <f t="shared" ref="Z116:Z118" si="94">Y116/X116</f>
        <v>0</v>
      </c>
      <c r="AA116" s="157">
        <f t="shared" si="88"/>
        <v>471.4</v>
      </c>
      <c r="AB116" s="157">
        <f t="shared" si="88"/>
        <v>0</v>
      </c>
      <c r="AC116" s="207">
        <f t="shared" ref="AC116:AC118" si="95">AB116/AA116</f>
        <v>0</v>
      </c>
      <c r="AD116" s="157">
        <f t="shared" si="88"/>
        <v>471.4</v>
      </c>
      <c r="AE116" s="157">
        <f t="shared" si="88"/>
        <v>0</v>
      </c>
      <c r="AF116" s="207">
        <f t="shared" ref="AF116:AF118" si="96">AE116/AD116</f>
        <v>0</v>
      </c>
      <c r="AG116" s="157">
        <f t="shared" si="88"/>
        <v>471.5</v>
      </c>
      <c r="AH116" s="157">
        <f t="shared" si="88"/>
        <v>0</v>
      </c>
      <c r="AI116" s="207">
        <f t="shared" ref="AI116:AI118" si="97">AH116/AG116</f>
        <v>0</v>
      </c>
      <c r="AJ116" s="157">
        <f t="shared" si="88"/>
        <v>471.5</v>
      </c>
      <c r="AK116" s="157">
        <f t="shared" si="88"/>
        <v>0</v>
      </c>
      <c r="AL116" s="207">
        <f t="shared" ref="AL116:AL118" si="98">AK116/AJ116</f>
        <v>0</v>
      </c>
      <c r="AM116" s="157">
        <f t="shared" si="88"/>
        <v>471.40000000000003</v>
      </c>
      <c r="AN116" s="157">
        <f t="shared" si="88"/>
        <v>0</v>
      </c>
      <c r="AO116" s="207">
        <f t="shared" ref="AO116:AO118" si="99">AN116/AM116</f>
        <v>0</v>
      </c>
      <c r="AP116" s="157">
        <f t="shared" si="88"/>
        <v>537.20000000000005</v>
      </c>
      <c r="AQ116" s="213">
        <f t="shared" si="88"/>
        <v>0</v>
      </c>
      <c r="AR116" s="207">
        <f t="shared" ref="AR116:AR118" si="100">AQ116/AP116</f>
        <v>0</v>
      </c>
      <c r="AS116" s="278"/>
    </row>
    <row r="117" spans="1:45" ht="31.9" customHeight="1">
      <c r="A117" s="271"/>
      <c r="B117" s="271"/>
      <c r="C117" s="271"/>
      <c r="D117" s="159" t="s">
        <v>2</v>
      </c>
      <c r="E117" s="157">
        <v>230476.9</v>
      </c>
      <c r="F117" s="157">
        <f>I117+L117+O117+R117+U117+X117+AA117+AD117+AG117+AJ117+AM117+AP117</f>
        <v>230390.59999999998</v>
      </c>
      <c r="G117" s="157">
        <f>J117+M117+P117+S117+V117+Y117+AB117+AE117+AH117+AK117+AN117+AQ117</f>
        <v>45931.6</v>
      </c>
      <c r="H117" s="205">
        <f t="shared" si="87"/>
        <v>0.19936403655357468</v>
      </c>
      <c r="I117" s="157">
        <f t="shared" ref="I117:X118" si="101">I14</f>
        <v>0</v>
      </c>
      <c r="J117" s="157">
        <f t="shared" si="101"/>
        <v>5586.3</v>
      </c>
      <c r="K117" s="207" t="e">
        <f t="shared" si="89"/>
        <v>#DIV/0!</v>
      </c>
      <c r="L117" s="157">
        <f t="shared" si="101"/>
        <v>30628</v>
      </c>
      <c r="M117" s="157">
        <f t="shared" si="101"/>
        <v>24969.200000000001</v>
      </c>
      <c r="N117" s="207">
        <f t="shared" si="90"/>
        <v>0.81524095598798485</v>
      </c>
      <c r="O117" s="157">
        <f t="shared" si="101"/>
        <v>15303.6</v>
      </c>
      <c r="P117" s="198">
        <f t="shared" si="101"/>
        <v>15376.1</v>
      </c>
      <c r="Q117" s="207">
        <f t="shared" si="91"/>
        <v>1.0047374473979978</v>
      </c>
      <c r="R117" s="157">
        <f t="shared" si="101"/>
        <v>23029.500000000004</v>
      </c>
      <c r="S117" s="157">
        <f t="shared" si="101"/>
        <v>0</v>
      </c>
      <c r="T117" s="207">
        <f t="shared" si="92"/>
        <v>0</v>
      </c>
      <c r="U117" s="157">
        <f t="shared" si="101"/>
        <v>23029.500000000004</v>
      </c>
      <c r="V117" s="157">
        <f t="shared" si="101"/>
        <v>0</v>
      </c>
      <c r="W117" s="207">
        <f t="shared" si="93"/>
        <v>0</v>
      </c>
      <c r="X117" s="157">
        <f t="shared" si="101"/>
        <v>23029.499999999996</v>
      </c>
      <c r="Y117" s="157">
        <f t="shared" si="88"/>
        <v>0</v>
      </c>
      <c r="Z117" s="207">
        <f t="shared" si="94"/>
        <v>0</v>
      </c>
      <c r="AA117" s="157">
        <f t="shared" si="88"/>
        <v>23029.500000000004</v>
      </c>
      <c r="AB117" s="157">
        <f t="shared" si="88"/>
        <v>0</v>
      </c>
      <c r="AC117" s="207">
        <f t="shared" si="95"/>
        <v>0</v>
      </c>
      <c r="AD117" s="157">
        <f t="shared" si="88"/>
        <v>23029.500000000004</v>
      </c>
      <c r="AE117" s="157">
        <f t="shared" si="88"/>
        <v>0</v>
      </c>
      <c r="AF117" s="207">
        <f t="shared" si="96"/>
        <v>0</v>
      </c>
      <c r="AG117" s="157">
        <f t="shared" si="88"/>
        <v>23029.499999999996</v>
      </c>
      <c r="AH117" s="157">
        <f t="shared" si="88"/>
        <v>0</v>
      </c>
      <c r="AI117" s="207">
        <f t="shared" si="97"/>
        <v>0</v>
      </c>
      <c r="AJ117" s="157">
        <f t="shared" si="88"/>
        <v>15427.3</v>
      </c>
      <c r="AK117" s="157">
        <f t="shared" si="88"/>
        <v>0</v>
      </c>
      <c r="AL117" s="207">
        <f t="shared" si="98"/>
        <v>0</v>
      </c>
      <c r="AM117" s="157">
        <f t="shared" si="88"/>
        <v>15427.3</v>
      </c>
      <c r="AN117" s="157">
        <f t="shared" si="88"/>
        <v>0</v>
      </c>
      <c r="AO117" s="207">
        <f t="shared" si="99"/>
        <v>0</v>
      </c>
      <c r="AP117" s="157">
        <f t="shared" si="88"/>
        <v>15427.399999999996</v>
      </c>
      <c r="AQ117" s="213">
        <f t="shared" si="88"/>
        <v>0</v>
      </c>
      <c r="AR117" s="207">
        <f t="shared" si="100"/>
        <v>0</v>
      </c>
      <c r="AS117" s="278"/>
    </row>
    <row r="118" spans="1:45" ht="20.25" customHeight="1">
      <c r="A118" s="271"/>
      <c r="B118" s="271"/>
      <c r="C118" s="271"/>
      <c r="D118" s="160" t="s">
        <v>43</v>
      </c>
      <c r="E118" s="157">
        <v>501191.8</v>
      </c>
      <c r="F118" s="157">
        <f>I118+L118+O118+R118+U118+X118+AA118+AD118+AG118+AJ118+AM118+AP118</f>
        <v>1120916.04</v>
      </c>
      <c r="G118" s="157">
        <f>J118+M118+P118+S118+V118+Y118+AB118+AE118+AH118+AK118+AN118+AQ118</f>
        <v>246349.8</v>
      </c>
      <c r="H118" s="205">
        <f t="shared" si="87"/>
        <v>0.21977542582047446</v>
      </c>
      <c r="I118" s="157">
        <f t="shared" si="101"/>
        <v>32635.8</v>
      </c>
      <c r="J118" s="157">
        <f t="shared" si="88"/>
        <v>32635.8</v>
      </c>
      <c r="K118" s="207">
        <f t="shared" si="89"/>
        <v>1</v>
      </c>
      <c r="L118" s="157">
        <f t="shared" si="88"/>
        <v>32395.933333333331</v>
      </c>
      <c r="M118" s="157">
        <f t="shared" si="88"/>
        <v>32395.899999999998</v>
      </c>
      <c r="N118" s="207">
        <f t="shared" si="90"/>
        <v>0.99999897106426938</v>
      </c>
      <c r="O118" s="157">
        <f t="shared" si="88"/>
        <v>181318.06666666668</v>
      </c>
      <c r="P118" s="198">
        <f t="shared" si="88"/>
        <v>181318.1</v>
      </c>
      <c r="Q118" s="207">
        <f t="shared" si="91"/>
        <v>1.0000001838390069</v>
      </c>
      <c r="R118" s="157">
        <f t="shared" si="88"/>
        <v>33159.030000000006</v>
      </c>
      <c r="S118" s="157">
        <f t="shared" si="88"/>
        <v>0</v>
      </c>
      <c r="T118" s="207">
        <f t="shared" si="92"/>
        <v>0</v>
      </c>
      <c r="U118" s="157">
        <f t="shared" si="88"/>
        <v>32724.829999999998</v>
      </c>
      <c r="V118" s="157">
        <f t="shared" si="88"/>
        <v>0</v>
      </c>
      <c r="W118" s="207">
        <f t="shared" si="93"/>
        <v>0</v>
      </c>
      <c r="X118" s="157">
        <f t="shared" si="88"/>
        <v>184561.73000000004</v>
      </c>
      <c r="Y118" s="157">
        <f t="shared" si="88"/>
        <v>0</v>
      </c>
      <c r="Z118" s="207">
        <f t="shared" si="94"/>
        <v>0</v>
      </c>
      <c r="AA118" s="157">
        <f t="shared" si="88"/>
        <v>33159.030000000006</v>
      </c>
      <c r="AB118" s="157">
        <f t="shared" si="88"/>
        <v>0</v>
      </c>
      <c r="AC118" s="207">
        <f t="shared" si="95"/>
        <v>0</v>
      </c>
      <c r="AD118" s="157">
        <f t="shared" si="88"/>
        <v>35724.83</v>
      </c>
      <c r="AE118" s="157">
        <f t="shared" si="88"/>
        <v>0</v>
      </c>
      <c r="AF118" s="207">
        <f t="shared" si="96"/>
        <v>0</v>
      </c>
      <c r="AG118" s="157">
        <f t="shared" si="88"/>
        <v>224591.73000000004</v>
      </c>
      <c r="AH118" s="157">
        <f t="shared" si="88"/>
        <v>0</v>
      </c>
      <c r="AI118" s="207">
        <f t="shared" si="97"/>
        <v>0</v>
      </c>
      <c r="AJ118" s="157">
        <f t="shared" si="88"/>
        <v>33110.453333333338</v>
      </c>
      <c r="AK118" s="157">
        <f t="shared" si="88"/>
        <v>0</v>
      </c>
      <c r="AL118" s="207">
        <f t="shared" si="98"/>
        <v>0</v>
      </c>
      <c r="AM118" s="157">
        <f t="shared" si="88"/>
        <v>32676.25333333333</v>
      </c>
      <c r="AN118" s="157">
        <f t="shared" si="88"/>
        <v>0</v>
      </c>
      <c r="AO118" s="207">
        <f t="shared" si="99"/>
        <v>0</v>
      </c>
      <c r="AP118" s="157">
        <f t="shared" si="88"/>
        <v>264858.35333333333</v>
      </c>
      <c r="AQ118" s="213">
        <f t="shared" si="88"/>
        <v>0</v>
      </c>
      <c r="AR118" s="207">
        <f t="shared" si="100"/>
        <v>0</v>
      </c>
      <c r="AS118" s="278"/>
    </row>
    <row r="119" spans="1:45" ht="31.9" hidden="1" customHeight="1">
      <c r="A119" s="271"/>
      <c r="B119" s="271"/>
      <c r="C119" s="271"/>
      <c r="D119" s="159" t="s">
        <v>262</v>
      </c>
      <c r="E119" s="157"/>
      <c r="F119" s="157"/>
      <c r="G119" s="157"/>
      <c r="H119" s="163"/>
      <c r="I119" s="157"/>
      <c r="J119" s="157"/>
      <c r="K119" s="163"/>
      <c r="L119" s="157"/>
      <c r="M119" s="157"/>
      <c r="N119" s="163"/>
      <c r="O119" s="157"/>
      <c r="P119" s="198"/>
      <c r="Q119" s="163"/>
      <c r="R119" s="157"/>
      <c r="S119" s="157"/>
      <c r="T119" s="163"/>
      <c r="U119" s="157"/>
      <c r="V119" s="157"/>
      <c r="W119" s="163"/>
      <c r="X119" s="157"/>
      <c r="Y119" s="157"/>
      <c r="Z119" s="163"/>
      <c r="AA119" s="157"/>
      <c r="AB119" s="157"/>
      <c r="AC119" s="163"/>
      <c r="AD119" s="157"/>
      <c r="AE119" s="157"/>
      <c r="AF119" s="163"/>
      <c r="AG119" s="157"/>
      <c r="AH119" s="157"/>
      <c r="AI119" s="163"/>
      <c r="AJ119" s="157"/>
      <c r="AK119" s="157"/>
      <c r="AL119" s="163"/>
      <c r="AM119" s="157"/>
      <c r="AN119" s="157"/>
      <c r="AO119" s="163"/>
      <c r="AP119" s="163"/>
      <c r="AQ119" s="213"/>
      <c r="AR119" s="163"/>
      <c r="AS119" s="278"/>
    </row>
    <row r="120" spans="1:45" ht="45.2" customHeight="1">
      <c r="A120" s="292" t="s">
        <v>298</v>
      </c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  <c r="L120" s="290"/>
      <c r="M120" s="290"/>
      <c r="N120" s="290"/>
      <c r="O120" s="290"/>
      <c r="P120" s="290"/>
      <c r="Q120" s="290"/>
      <c r="R120" s="290"/>
      <c r="S120" s="290"/>
      <c r="T120" s="290"/>
      <c r="U120" s="290"/>
      <c r="V120" s="290"/>
      <c r="W120" s="290"/>
      <c r="X120" s="290"/>
      <c r="Y120" s="290"/>
      <c r="Z120" s="290"/>
      <c r="AA120" s="290"/>
      <c r="AB120" s="290"/>
      <c r="AC120" s="290"/>
      <c r="AD120" s="290"/>
      <c r="AE120" s="290"/>
      <c r="AF120" s="290"/>
      <c r="AG120" s="290"/>
      <c r="AH120" s="290"/>
      <c r="AI120" s="290"/>
      <c r="AJ120" s="290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ht="19.7" customHeight="1">
      <c r="A121" s="154"/>
      <c r="B121" s="165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99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/>
      <c r="AP121" s="164"/>
      <c r="AQ121" s="214"/>
      <c r="AR121" s="164"/>
      <c r="AS121" s="164"/>
    </row>
    <row r="122" spans="1:45" s="96" customFormat="1" ht="19.7" customHeight="1">
      <c r="A122" s="289" t="s">
        <v>326</v>
      </c>
      <c r="B122" s="289"/>
      <c r="C122" s="289"/>
      <c r="D122" s="289"/>
      <c r="E122" s="289"/>
      <c r="F122" s="289"/>
      <c r="G122" s="289"/>
      <c r="H122" s="289"/>
      <c r="I122" s="289"/>
      <c r="J122" s="289"/>
      <c r="K122" s="289"/>
      <c r="L122" s="289"/>
      <c r="M122" s="289"/>
      <c r="N122" s="289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289"/>
      <c r="AC122" s="289"/>
      <c r="AD122" s="289"/>
      <c r="AE122" s="289"/>
      <c r="AF122" s="289"/>
      <c r="AG122" s="289"/>
      <c r="AH122" s="289"/>
      <c r="AI122" s="289"/>
      <c r="AJ122" s="289"/>
      <c r="AK122" s="289"/>
      <c r="AL122" s="289"/>
      <c r="AM122" s="289"/>
      <c r="AN122" s="289"/>
      <c r="AO122" s="289"/>
      <c r="AP122" s="289"/>
      <c r="AQ122" s="215"/>
      <c r="AR122" s="167"/>
    </row>
    <row r="123" spans="1:45" s="96" customFormat="1" ht="12.6" customHeight="1">
      <c r="A123" s="140"/>
      <c r="B123" s="140"/>
      <c r="C123" s="140"/>
      <c r="D123" s="140"/>
      <c r="E123" s="140"/>
      <c r="F123" s="140"/>
      <c r="G123" s="140"/>
      <c r="H123" s="140"/>
      <c r="I123" s="140"/>
      <c r="J123" s="219"/>
      <c r="K123" s="140"/>
      <c r="L123" s="140"/>
      <c r="M123" s="224"/>
      <c r="N123" s="224"/>
      <c r="O123" s="225"/>
      <c r="P123" s="226"/>
      <c r="Q123" s="190"/>
      <c r="R123" s="140"/>
      <c r="S123" s="140"/>
      <c r="T123" s="190"/>
      <c r="U123" s="140"/>
      <c r="V123" s="140"/>
      <c r="W123" s="190"/>
      <c r="X123" s="140"/>
      <c r="Y123" s="140"/>
      <c r="Z123" s="190"/>
      <c r="AA123" s="140"/>
      <c r="AB123" s="140"/>
      <c r="AC123" s="190"/>
      <c r="AD123" s="140"/>
      <c r="AE123" s="140"/>
      <c r="AF123" s="190"/>
      <c r="AG123" s="140"/>
      <c r="AH123" s="140"/>
      <c r="AI123" s="190"/>
      <c r="AJ123" s="140"/>
      <c r="AK123" s="140"/>
      <c r="AL123" s="190"/>
      <c r="AM123" s="140"/>
      <c r="AN123" s="140"/>
      <c r="AO123" s="190"/>
      <c r="AP123" s="140"/>
      <c r="AQ123" s="215"/>
      <c r="AR123" s="190"/>
    </row>
    <row r="124" spans="1:45" s="96" customFormat="1" ht="16.5" customHeight="1">
      <c r="A124" s="166" t="s">
        <v>345</v>
      </c>
      <c r="B124" s="166"/>
      <c r="C124" s="168"/>
      <c r="D124" s="168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201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216"/>
      <c r="AR124" s="166"/>
    </row>
    <row r="125" spans="1:45" s="96" customFormat="1" ht="14.45" customHeight="1">
      <c r="A125" s="169"/>
      <c r="B125" s="97"/>
      <c r="C125" s="97"/>
      <c r="D125" s="97"/>
      <c r="E125" s="97"/>
      <c r="F125" s="97"/>
      <c r="G125" s="97"/>
      <c r="H125" s="97"/>
      <c r="I125" s="97"/>
      <c r="J125" s="218"/>
      <c r="K125" s="97"/>
      <c r="L125" s="97"/>
      <c r="M125" s="223"/>
      <c r="N125" s="223"/>
      <c r="O125" s="223"/>
      <c r="P125" s="202"/>
      <c r="Q125" s="189"/>
      <c r="R125" s="97"/>
      <c r="S125" s="97"/>
      <c r="T125" s="189"/>
      <c r="U125" s="170"/>
      <c r="V125" s="170"/>
      <c r="W125" s="189"/>
      <c r="X125" s="170"/>
      <c r="Y125" s="170"/>
      <c r="Z125" s="189"/>
      <c r="AA125" s="170"/>
      <c r="AB125" s="170"/>
      <c r="AC125" s="189"/>
      <c r="AD125" s="170"/>
      <c r="AE125" s="170"/>
      <c r="AF125" s="189"/>
      <c r="AG125" s="170"/>
      <c r="AH125" s="170"/>
      <c r="AI125" s="189"/>
      <c r="AJ125" s="97"/>
      <c r="AK125" s="97"/>
      <c r="AL125" s="189"/>
      <c r="AM125" s="170"/>
      <c r="AN125" s="170"/>
      <c r="AO125" s="189"/>
      <c r="AP125" s="166"/>
      <c r="AQ125" s="216"/>
      <c r="AR125" s="189"/>
    </row>
    <row r="126" spans="1:45" s="96" customFormat="1" ht="11.25" customHeight="1">
      <c r="A126" s="169"/>
      <c r="B126" s="97"/>
      <c r="C126" s="97"/>
      <c r="D126" s="97"/>
      <c r="E126" s="97"/>
      <c r="F126" s="97"/>
      <c r="G126" s="97"/>
      <c r="H126" s="97"/>
      <c r="I126" s="97"/>
      <c r="J126" s="218"/>
      <c r="K126" s="97"/>
      <c r="L126" s="97"/>
      <c r="M126" s="223"/>
      <c r="N126" s="223"/>
      <c r="O126" s="223"/>
      <c r="P126" s="202"/>
      <c r="Q126" s="189"/>
      <c r="R126" s="97"/>
      <c r="S126" s="97"/>
      <c r="T126" s="189"/>
      <c r="U126" s="170"/>
      <c r="V126" s="170"/>
      <c r="W126" s="189"/>
      <c r="X126" s="170"/>
      <c r="Y126" s="170"/>
      <c r="Z126" s="189"/>
      <c r="AA126" s="170"/>
      <c r="AB126" s="170"/>
      <c r="AC126" s="189"/>
      <c r="AD126" s="170"/>
      <c r="AE126" s="170"/>
      <c r="AF126" s="189"/>
      <c r="AG126" s="170"/>
      <c r="AH126" s="170"/>
      <c r="AI126" s="189"/>
      <c r="AJ126" s="97"/>
      <c r="AK126" s="97"/>
      <c r="AL126" s="189"/>
      <c r="AM126" s="170"/>
      <c r="AN126" s="170"/>
      <c r="AO126" s="189"/>
      <c r="AP126" s="166"/>
      <c r="AQ126" s="216"/>
      <c r="AR126" s="189"/>
    </row>
    <row r="127" spans="1:45" s="96" customFormat="1" ht="18.75">
      <c r="A127" s="288" t="s">
        <v>260</v>
      </c>
      <c r="B127" s="287"/>
      <c r="C127" s="97"/>
      <c r="D127" s="97"/>
      <c r="E127" s="97"/>
      <c r="F127" s="97"/>
      <c r="G127" s="97"/>
      <c r="H127" s="97"/>
      <c r="I127" s="97"/>
      <c r="J127" s="218"/>
      <c r="K127" s="97"/>
      <c r="L127" s="97"/>
      <c r="M127" s="223"/>
      <c r="N127" s="223"/>
      <c r="O127" s="223"/>
      <c r="P127" s="202"/>
      <c r="Q127" s="189"/>
      <c r="R127" s="97"/>
      <c r="S127" s="97"/>
      <c r="T127" s="189"/>
      <c r="U127" s="170"/>
      <c r="V127" s="170"/>
      <c r="W127" s="189"/>
      <c r="X127" s="170"/>
      <c r="Y127" s="170"/>
      <c r="Z127" s="189"/>
      <c r="AA127" s="170"/>
      <c r="AB127" s="170"/>
      <c r="AC127" s="189"/>
      <c r="AD127" s="170"/>
      <c r="AE127" s="170"/>
      <c r="AF127" s="189"/>
      <c r="AG127" s="170"/>
      <c r="AH127" s="170"/>
      <c r="AI127" s="189"/>
      <c r="AJ127" s="97"/>
      <c r="AK127" s="97"/>
      <c r="AL127" s="189"/>
      <c r="AM127" s="170"/>
      <c r="AN127" s="170"/>
      <c r="AO127" s="189"/>
      <c r="AP127" s="166"/>
      <c r="AQ127" s="216"/>
      <c r="AR127" s="189"/>
    </row>
    <row r="128" spans="1:45" s="96" customFormat="1" ht="18.75">
      <c r="A128" s="169"/>
      <c r="B128" s="97"/>
      <c r="C128" s="97"/>
      <c r="D128" s="97"/>
      <c r="E128" s="97"/>
      <c r="F128" s="97"/>
      <c r="G128" s="97"/>
      <c r="H128" s="97"/>
      <c r="I128" s="97"/>
      <c r="J128" s="218"/>
      <c r="K128" s="97"/>
      <c r="L128" s="97"/>
      <c r="M128" s="223"/>
      <c r="N128" s="223"/>
      <c r="O128" s="223"/>
      <c r="P128" s="202"/>
      <c r="Q128" s="189"/>
      <c r="R128" s="97"/>
      <c r="S128" s="97"/>
      <c r="T128" s="189"/>
      <c r="U128" s="170"/>
      <c r="V128" s="170"/>
      <c r="W128" s="189"/>
      <c r="X128" s="170"/>
      <c r="Y128" s="170"/>
      <c r="Z128" s="189"/>
      <c r="AA128" s="170"/>
      <c r="AB128" s="170"/>
      <c r="AC128" s="189"/>
      <c r="AD128" s="170"/>
      <c r="AE128" s="170"/>
      <c r="AF128" s="189"/>
      <c r="AG128" s="170"/>
      <c r="AH128" s="170"/>
      <c r="AI128" s="189"/>
      <c r="AJ128" s="97"/>
      <c r="AK128" s="97"/>
      <c r="AL128" s="189"/>
      <c r="AM128" s="170"/>
      <c r="AN128" s="170"/>
      <c r="AO128" s="189"/>
      <c r="AP128" s="166"/>
      <c r="AQ128" s="216"/>
      <c r="AR128" s="189"/>
    </row>
    <row r="129" spans="1:44" s="96" customFormat="1" ht="18.75">
      <c r="A129" s="289" t="s">
        <v>328</v>
      </c>
      <c r="B129" s="289"/>
      <c r="C129" s="289"/>
      <c r="D129" s="290"/>
      <c r="E129" s="290"/>
      <c r="F129" s="290"/>
      <c r="G129" s="290"/>
      <c r="H129" s="290"/>
      <c r="I129" s="290"/>
      <c r="J129" s="290"/>
      <c r="K129" s="290"/>
      <c r="L129" s="290"/>
      <c r="M129" s="224"/>
      <c r="N129" s="224"/>
      <c r="O129" s="224"/>
      <c r="P129" s="200"/>
      <c r="Q129" s="190"/>
      <c r="R129" s="140"/>
      <c r="S129" s="140"/>
      <c r="T129" s="190"/>
      <c r="U129" s="140"/>
      <c r="V129" s="140"/>
      <c r="W129" s="190"/>
      <c r="X129" s="140"/>
      <c r="Y129" s="140"/>
      <c r="Z129" s="190"/>
      <c r="AA129" s="140"/>
      <c r="AB129" s="140"/>
      <c r="AC129" s="190"/>
      <c r="AD129" s="140"/>
      <c r="AE129" s="140"/>
      <c r="AF129" s="190"/>
      <c r="AG129" s="140"/>
      <c r="AH129" s="140"/>
      <c r="AI129" s="190"/>
      <c r="AJ129" s="140"/>
      <c r="AK129" s="140"/>
      <c r="AL129" s="190"/>
      <c r="AM129" s="140"/>
      <c r="AN129" s="140"/>
      <c r="AO129" s="190"/>
      <c r="AP129" s="140"/>
      <c r="AQ129" s="215"/>
      <c r="AR129" s="190"/>
    </row>
    <row r="132" spans="1:44" ht="18.75">
      <c r="A132" s="143"/>
      <c r="B132" s="97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203"/>
      <c r="Q132" s="150"/>
      <c r="R132" s="150"/>
      <c r="S132" s="150"/>
      <c r="T132" s="150"/>
      <c r="U132" s="151"/>
      <c r="V132" s="151"/>
      <c r="W132" s="150"/>
      <c r="X132" s="151"/>
      <c r="Y132" s="151"/>
      <c r="Z132" s="150"/>
      <c r="AA132" s="151"/>
      <c r="AB132" s="151"/>
      <c r="AC132" s="150"/>
      <c r="AD132" s="151"/>
      <c r="AE132" s="151"/>
      <c r="AF132" s="150"/>
      <c r="AG132" s="151"/>
      <c r="AH132" s="151"/>
      <c r="AI132" s="150"/>
      <c r="AJ132" s="150"/>
      <c r="AK132" s="150"/>
      <c r="AL132" s="150"/>
      <c r="AM132" s="151"/>
      <c r="AN132" s="151"/>
      <c r="AO132" s="150"/>
      <c r="AP132" s="143"/>
      <c r="AQ132" s="210"/>
      <c r="AR132" s="150"/>
    </row>
    <row r="133" spans="1:44">
      <c r="A133" s="152"/>
      <c r="U133" s="153"/>
      <c r="V133" s="153"/>
      <c r="X133" s="153"/>
      <c r="Y133" s="153"/>
      <c r="AA133" s="153"/>
      <c r="AB133" s="153"/>
      <c r="AD133" s="153"/>
      <c r="AE133" s="153"/>
      <c r="AG133" s="153"/>
      <c r="AH133" s="153"/>
      <c r="AM133" s="153"/>
      <c r="AN133" s="153"/>
      <c r="AP133" s="142"/>
      <c r="AQ133" s="210"/>
    </row>
    <row r="134" spans="1:44">
      <c r="A134" s="152"/>
      <c r="U134" s="153"/>
      <c r="V134" s="153"/>
      <c r="X134" s="153"/>
      <c r="Y134" s="153"/>
      <c r="AA134" s="153"/>
      <c r="AB134" s="153"/>
      <c r="AD134" s="153"/>
      <c r="AE134" s="153"/>
      <c r="AG134" s="153"/>
      <c r="AH134" s="153"/>
      <c r="AM134" s="153"/>
      <c r="AN134" s="153"/>
      <c r="AP134" s="142"/>
      <c r="AQ134" s="210"/>
    </row>
    <row r="135" spans="1:44">
      <c r="A135" s="152"/>
      <c r="U135" s="153"/>
      <c r="V135" s="153"/>
      <c r="X135" s="153"/>
      <c r="Y135" s="153"/>
      <c r="AA135" s="153"/>
      <c r="AB135" s="153"/>
      <c r="AD135" s="153"/>
      <c r="AE135" s="153"/>
      <c r="AG135" s="153"/>
      <c r="AH135" s="153"/>
      <c r="AM135" s="153"/>
      <c r="AN135" s="153"/>
      <c r="AP135" s="142"/>
      <c r="AQ135" s="210"/>
    </row>
    <row r="136" spans="1:44" ht="14.25" customHeight="1">
      <c r="A136" s="152"/>
      <c r="U136" s="153"/>
      <c r="V136" s="153"/>
      <c r="X136" s="153"/>
      <c r="Y136" s="153"/>
      <c r="AA136" s="153"/>
      <c r="AB136" s="153"/>
      <c r="AD136" s="153"/>
      <c r="AE136" s="153"/>
      <c r="AG136" s="153"/>
      <c r="AH136" s="153"/>
      <c r="AM136" s="153"/>
      <c r="AN136" s="153"/>
      <c r="AP136" s="142"/>
      <c r="AQ136" s="210"/>
    </row>
    <row r="137" spans="1:44">
      <c r="A137" s="154"/>
      <c r="U137" s="153"/>
      <c r="V137" s="153"/>
      <c r="X137" s="153"/>
      <c r="Y137" s="153"/>
      <c r="AA137" s="153"/>
      <c r="AB137" s="153"/>
      <c r="AD137" s="153"/>
      <c r="AE137" s="153"/>
      <c r="AG137" s="153"/>
      <c r="AH137" s="153"/>
      <c r="AM137" s="153"/>
      <c r="AN137" s="153"/>
      <c r="AP137" s="142"/>
      <c r="AQ137" s="210"/>
    </row>
    <row r="138" spans="1:44">
      <c r="A138" s="152"/>
      <c r="U138" s="153"/>
      <c r="V138" s="153"/>
      <c r="X138" s="153"/>
      <c r="Y138" s="153"/>
      <c r="AA138" s="153"/>
      <c r="AB138" s="153"/>
      <c r="AD138" s="153"/>
      <c r="AE138" s="153"/>
      <c r="AG138" s="153"/>
      <c r="AH138" s="153"/>
      <c r="AM138" s="153"/>
      <c r="AN138" s="153"/>
      <c r="AP138" s="142"/>
      <c r="AQ138" s="210"/>
    </row>
    <row r="139" spans="1:44">
      <c r="A139" s="152"/>
      <c r="U139" s="153"/>
      <c r="V139" s="153"/>
      <c r="X139" s="153"/>
      <c r="Y139" s="153"/>
      <c r="AA139" s="153"/>
      <c r="AB139" s="153"/>
      <c r="AD139" s="153"/>
      <c r="AE139" s="153"/>
      <c r="AG139" s="153"/>
      <c r="AH139" s="153"/>
      <c r="AM139" s="153"/>
      <c r="AN139" s="153"/>
      <c r="AP139" s="142"/>
      <c r="AQ139" s="210"/>
    </row>
    <row r="140" spans="1:44">
      <c r="A140" s="152"/>
      <c r="U140" s="153"/>
      <c r="V140" s="153"/>
      <c r="X140" s="153"/>
      <c r="Y140" s="153"/>
      <c r="AA140" s="153"/>
      <c r="AB140" s="153"/>
      <c r="AD140" s="153"/>
      <c r="AE140" s="153"/>
      <c r="AG140" s="153"/>
      <c r="AH140" s="153"/>
      <c r="AM140" s="153"/>
      <c r="AN140" s="153"/>
      <c r="AP140" s="142"/>
      <c r="AQ140" s="210"/>
    </row>
    <row r="141" spans="1:44">
      <c r="A141" s="152"/>
      <c r="U141" s="153"/>
      <c r="V141" s="153"/>
      <c r="X141" s="153"/>
      <c r="Y141" s="153"/>
      <c r="AA141" s="153"/>
      <c r="AB141" s="153"/>
      <c r="AD141" s="153"/>
      <c r="AE141" s="153"/>
      <c r="AG141" s="153"/>
      <c r="AH141" s="153"/>
      <c r="AM141" s="153"/>
      <c r="AN141" s="153"/>
      <c r="AP141" s="142"/>
      <c r="AQ141" s="210"/>
    </row>
    <row r="142" spans="1:44" ht="12.75" customHeight="1">
      <c r="A142" s="152"/>
    </row>
    <row r="143" spans="1:44">
      <c r="A143" s="154"/>
    </row>
    <row r="144" spans="1:44">
      <c r="A144" s="152"/>
      <c r="U144" s="155"/>
      <c r="V144" s="155"/>
      <c r="X144" s="155"/>
      <c r="Y144" s="155"/>
      <c r="AA144" s="155"/>
      <c r="AB144" s="155"/>
      <c r="AD144" s="155"/>
      <c r="AE144" s="155"/>
      <c r="AG144" s="155"/>
      <c r="AH144" s="155"/>
      <c r="AM144" s="155"/>
      <c r="AN144" s="155"/>
    </row>
    <row r="145" spans="1:45" s="141" customFormat="1">
      <c r="A145" s="152"/>
      <c r="B145" s="95"/>
      <c r="P145" s="194"/>
      <c r="U145" s="155"/>
      <c r="V145" s="155"/>
      <c r="X145" s="155"/>
      <c r="Y145" s="155"/>
      <c r="AA145" s="155"/>
      <c r="AB145" s="155"/>
      <c r="AD145" s="155"/>
      <c r="AE145" s="155"/>
      <c r="AG145" s="155"/>
      <c r="AH145" s="155"/>
      <c r="AM145" s="155"/>
      <c r="AN145" s="155"/>
      <c r="AQ145" s="208"/>
      <c r="AS145" s="142"/>
    </row>
    <row r="146" spans="1:45" s="141" customFormat="1">
      <c r="A146" s="152"/>
      <c r="B146" s="95"/>
      <c r="P146" s="194"/>
      <c r="U146" s="155"/>
      <c r="V146" s="155"/>
      <c r="X146" s="155"/>
      <c r="Y146" s="155"/>
      <c r="AA146" s="155"/>
      <c r="AB146" s="155"/>
      <c r="AD146" s="155"/>
      <c r="AE146" s="155"/>
      <c r="AG146" s="155"/>
      <c r="AH146" s="155"/>
      <c r="AM146" s="155"/>
      <c r="AN146" s="155"/>
      <c r="AQ146" s="208"/>
      <c r="AS146" s="142"/>
    </row>
    <row r="147" spans="1:45" s="141" customFormat="1">
      <c r="A147" s="152"/>
      <c r="B147" s="95"/>
      <c r="P147" s="194"/>
      <c r="U147" s="155"/>
      <c r="V147" s="155"/>
      <c r="X147" s="155"/>
      <c r="Y147" s="155"/>
      <c r="AA147" s="155"/>
      <c r="AB147" s="155"/>
      <c r="AD147" s="155"/>
      <c r="AE147" s="155"/>
      <c r="AG147" s="155"/>
      <c r="AH147" s="155"/>
      <c r="AM147" s="155"/>
      <c r="AN147" s="155"/>
      <c r="AQ147" s="208"/>
      <c r="AS147" s="142"/>
    </row>
    <row r="148" spans="1:45" s="141" customFormat="1">
      <c r="A148" s="152"/>
      <c r="B148" s="95"/>
      <c r="P148" s="194"/>
      <c r="AQ148" s="208"/>
      <c r="AS148" s="142"/>
    </row>
    <row r="154" spans="1:45" s="141" customFormat="1" ht="49.5" customHeight="1">
      <c r="B154" s="95"/>
      <c r="P154" s="194"/>
      <c r="AQ154" s="208"/>
      <c r="AS154" s="142"/>
    </row>
  </sheetData>
  <mergeCells count="101">
    <mergeCell ref="A6:AJ6"/>
    <mergeCell ref="A127:B127"/>
    <mergeCell ref="A129:L129"/>
    <mergeCell ref="A122:AP122"/>
    <mergeCell ref="A114:AS114"/>
    <mergeCell ref="A115:C119"/>
    <mergeCell ref="AS115:AS119"/>
    <mergeCell ref="A120:AS120"/>
    <mergeCell ref="AS84:AS88"/>
    <mergeCell ref="A109:A113"/>
    <mergeCell ref="B109:B113"/>
    <mergeCell ref="A42:AS42"/>
    <mergeCell ref="A43:A47"/>
    <mergeCell ref="B43:B47"/>
    <mergeCell ref="C109:C113"/>
    <mergeCell ref="AS109:AS113"/>
    <mergeCell ref="A84:A88"/>
    <mergeCell ref="B84:B88"/>
    <mergeCell ref="C84:C88"/>
    <mergeCell ref="A89:A93"/>
    <mergeCell ref="B89:B93"/>
    <mergeCell ref="C89:C93"/>
    <mergeCell ref="AS89:AS93"/>
    <mergeCell ref="A94:A98"/>
    <mergeCell ref="B94:B98"/>
    <mergeCell ref="C94:C98"/>
    <mergeCell ref="AS94:AS98"/>
    <mergeCell ref="A99:A103"/>
    <mergeCell ref="B99:B103"/>
    <mergeCell ref="C99:C103"/>
    <mergeCell ref="A3:AS3"/>
    <mergeCell ref="A4:AS4"/>
    <mergeCell ref="A5:AS5"/>
    <mergeCell ref="A7:AJ7"/>
    <mergeCell ref="A8:A10"/>
    <mergeCell ref="B8:B10"/>
    <mergeCell ref="C8:C10"/>
    <mergeCell ref="D8:D10"/>
    <mergeCell ref="F8:H8"/>
    <mergeCell ref="I8:AR8"/>
    <mergeCell ref="AP9:AR9"/>
    <mergeCell ref="AS8:AS10"/>
    <mergeCell ref="F9:F10"/>
    <mergeCell ref="G9:G10"/>
    <mergeCell ref="H9:H10"/>
    <mergeCell ref="I9:K9"/>
    <mergeCell ref="U9:W9"/>
    <mergeCell ref="L9:N9"/>
    <mergeCell ref="C63:C67"/>
    <mergeCell ref="AS63:AS67"/>
    <mergeCell ref="B68:B72"/>
    <mergeCell ref="C68:C72"/>
    <mergeCell ref="AS68:AS72"/>
    <mergeCell ref="AS73:AS77"/>
    <mergeCell ref="A78:AS78"/>
    <mergeCell ref="A79:A83"/>
    <mergeCell ref="B79:B83"/>
    <mergeCell ref="E9:E10"/>
    <mergeCell ref="AS58:AS62"/>
    <mergeCell ref="A53:A57"/>
    <mergeCell ref="B53:B57"/>
    <mergeCell ref="C53:C57"/>
    <mergeCell ref="AS53:AS57"/>
    <mergeCell ref="A12:C16"/>
    <mergeCell ref="X9:Z9"/>
    <mergeCell ref="R9:T9"/>
    <mergeCell ref="O9:Q9"/>
    <mergeCell ref="AA9:AC9"/>
    <mergeCell ref="AD9:AF9"/>
    <mergeCell ref="AG9:AI9"/>
    <mergeCell ref="AJ9:AL9"/>
    <mergeCell ref="AM9:AO9"/>
    <mergeCell ref="A37:C41"/>
    <mergeCell ref="C43:C47"/>
    <mergeCell ref="AS12:AS16"/>
    <mergeCell ref="A27:C31"/>
    <mergeCell ref="AS27:AS36"/>
    <mergeCell ref="AS99:AS103"/>
    <mergeCell ref="A104:A108"/>
    <mergeCell ref="B104:B108"/>
    <mergeCell ref="C104:C108"/>
    <mergeCell ref="AS104:AS108"/>
    <mergeCell ref="B48:B52"/>
    <mergeCell ref="C48:C52"/>
    <mergeCell ref="A68:A72"/>
    <mergeCell ref="A17:C21"/>
    <mergeCell ref="A22:C26"/>
    <mergeCell ref="A58:A62"/>
    <mergeCell ref="B58:B62"/>
    <mergeCell ref="C58:C62"/>
    <mergeCell ref="AS48:AS52"/>
    <mergeCell ref="A32:C36"/>
    <mergeCell ref="AS43:AS47"/>
    <mergeCell ref="A73:A77"/>
    <mergeCell ref="B73:B77"/>
    <mergeCell ref="C73:C77"/>
    <mergeCell ref="A48:A52"/>
    <mergeCell ref="C79:C83"/>
    <mergeCell ref="AS79:AS83"/>
    <mergeCell ref="A63:A67"/>
    <mergeCell ref="B63:B67"/>
  </mergeCells>
  <pageMargins left="0.19685039370078741" right="0.19685039370078741" top="0.55118110236220474" bottom="0.39370078740157483" header="0" footer="0"/>
  <pageSetup paperSize="9" scale="48" fitToWidth="2" fitToHeight="2" orientation="landscape" r:id="rId1"/>
  <headerFooter>
    <oddFooter>&amp;C&amp;"Times New Roman,обычный"&amp;8Страница  &amp;P из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6"/>
  <sheetViews>
    <sheetView zoomScaleNormal="100" workbookViewId="0">
      <selection activeCell="M14" sqref="M14"/>
    </sheetView>
  </sheetViews>
  <sheetFormatPr defaultColWidth="9.140625" defaultRowHeight="15.75"/>
  <cols>
    <col min="1" max="1" width="4" style="138" customWidth="1"/>
    <col min="2" max="2" width="54" style="99" customWidth="1"/>
    <col min="3" max="3" width="14.85546875" style="99" customWidth="1"/>
    <col min="4" max="5" width="7.28515625" style="99" customWidth="1"/>
    <col min="6" max="6" width="5.28515625" style="99" customWidth="1"/>
    <col min="7" max="8" width="7.7109375" style="99" customWidth="1"/>
    <col min="9" max="9" width="5.5703125" style="99" customWidth="1"/>
    <col min="10" max="10" width="7.28515625" style="99" customWidth="1"/>
    <col min="11" max="11" width="6.5703125" style="99" customWidth="1"/>
    <col min="12" max="13" width="6.28515625" style="99" customWidth="1"/>
    <col min="14" max="14" width="6.42578125" style="99" customWidth="1"/>
    <col min="15" max="15" width="4.5703125" style="99" customWidth="1"/>
    <col min="16" max="17" width="6.5703125" style="99" customWidth="1"/>
    <col min="18" max="18" width="5.7109375" style="99" customWidth="1"/>
    <col min="19" max="19" width="14.85546875" style="99" customWidth="1"/>
    <col min="20" max="16384" width="9.140625" style="99"/>
  </cols>
  <sheetData>
    <row r="1" spans="1:44">
      <c r="M1" s="297"/>
      <c r="N1" s="297"/>
      <c r="O1" s="297"/>
      <c r="P1" s="297"/>
      <c r="Q1" s="297"/>
      <c r="R1" s="297"/>
      <c r="S1" s="99" t="s">
        <v>322</v>
      </c>
    </row>
    <row r="2" spans="1:44" ht="15.95" customHeight="1">
      <c r="A2" s="298" t="s">
        <v>336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</row>
    <row r="3" spans="1:44" ht="15.9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5" spans="1:44" s="186" customFormat="1" ht="12.75" customHeight="1">
      <c r="A5" s="299" t="s">
        <v>0</v>
      </c>
      <c r="B5" s="295" t="s">
        <v>274</v>
      </c>
      <c r="C5" s="295" t="s">
        <v>261</v>
      </c>
      <c r="D5" s="295" t="s">
        <v>335</v>
      </c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3" t="s">
        <v>273</v>
      </c>
    </row>
    <row r="6" spans="1:44" s="186" customFormat="1" ht="87.6" customHeight="1">
      <c r="A6" s="299"/>
      <c r="B6" s="295"/>
      <c r="C6" s="295"/>
      <c r="D6" s="295"/>
      <c r="E6" s="295"/>
      <c r="F6" s="295"/>
      <c r="G6" s="295" t="s">
        <v>306</v>
      </c>
      <c r="H6" s="296"/>
      <c r="I6" s="296"/>
      <c r="J6" s="295" t="s">
        <v>307</v>
      </c>
      <c r="K6" s="296"/>
      <c r="L6" s="296"/>
      <c r="M6" s="295" t="s">
        <v>308</v>
      </c>
      <c r="N6" s="296"/>
      <c r="O6" s="296"/>
      <c r="P6" s="295" t="s">
        <v>309</v>
      </c>
      <c r="Q6" s="296"/>
      <c r="R6" s="296"/>
      <c r="S6" s="294"/>
    </row>
    <row r="7" spans="1:44" ht="20.100000000000001" customHeight="1">
      <c r="A7" s="179"/>
      <c r="B7" s="179"/>
      <c r="C7" s="179"/>
      <c r="D7" s="179" t="s">
        <v>20</v>
      </c>
      <c r="E7" s="179" t="s">
        <v>21</v>
      </c>
      <c r="F7" s="179" t="s">
        <v>19</v>
      </c>
      <c r="G7" s="179" t="s">
        <v>20</v>
      </c>
      <c r="H7" s="179" t="s">
        <v>21</v>
      </c>
      <c r="I7" s="179" t="s">
        <v>19</v>
      </c>
      <c r="J7" s="179" t="s">
        <v>20</v>
      </c>
      <c r="K7" s="179" t="s">
        <v>21</v>
      </c>
      <c r="L7" s="179" t="s">
        <v>19</v>
      </c>
      <c r="M7" s="179" t="s">
        <v>20</v>
      </c>
      <c r="N7" s="179" t="s">
        <v>21</v>
      </c>
      <c r="O7" s="179" t="s">
        <v>19</v>
      </c>
      <c r="P7" s="179" t="s">
        <v>20</v>
      </c>
      <c r="Q7" s="179" t="s">
        <v>21</v>
      </c>
      <c r="R7" s="179" t="s">
        <v>19</v>
      </c>
      <c r="S7" s="294"/>
    </row>
    <row r="8" spans="1:44" ht="94.5">
      <c r="A8" s="188">
        <v>1</v>
      </c>
      <c r="B8" s="187" t="s">
        <v>332</v>
      </c>
      <c r="C8" s="181">
        <v>100</v>
      </c>
      <c r="D8" s="181">
        <v>100</v>
      </c>
      <c r="E8" s="182"/>
      <c r="F8" s="183"/>
      <c r="G8" s="182"/>
      <c r="H8" s="182"/>
      <c r="I8" s="182"/>
      <c r="J8" s="182"/>
      <c r="K8" s="182"/>
      <c r="L8" s="182"/>
      <c r="M8" s="182"/>
      <c r="N8" s="182"/>
      <c r="O8" s="182"/>
      <c r="P8" s="181">
        <v>100</v>
      </c>
      <c r="Q8" s="182"/>
      <c r="R8" s="182"/>
      <c r="S8" s="184"/>
    </row>
    <row r="9" spans="1:44" ht="47.25">
      <c r="A9" s="188">
        <v>2</v>
      </c>
      <c r="B9" s="187" t="s">
        <v>333</v>
      </c>
      <c r="C9" s="181">
        <v>69.8</v>
      </c>
      <c r="D9" s="181">
        <v>70</v>
      </c>
      <c r="E9" s="182"/>
      <c r="F9" s="183"/>
      <c r="G9" s="182"/>
      <c r="H9" s="182"/>
      <c r="I9" s="182"/>
      <c r="J9" s="182"/>
      <c r="K9" s="182"/>
      <c r="L9" s="182"/>
      <c r="M9" s="182">
        <v>70</v>
      </c>
      <c r="N9" s="182"/>
      <c r="O9" s="182"/>
      <c r="P9" s="181"/>
      <c r="Q9" s="182"/>
      <c r="R9" s="182"/>
      <c r="S9" s="184"/>
    </row>
    <row r="10" spans="1:44" ht="110.25">
      <c r="A10" s="188">
        <v>3</v>
      </c>
      <c r="B10" s="187" t="s">
        <v>334</v>
      </c>
      <c r="C10" s="181">
        <v>100</v>
      </c>
      <c r="D10" s="181">
        <v>100</v>
      </c>
      <c r="E10" s="182"/>
      <c r="F10" s="183"/>
      <c r="G10" s="182"/>
      <c r="H10" s="182"/>
      <c r="I10" s="182"/>
      <c r="J10" s="182"/>
      <c r="K10" s="182"/>
      <c r="L10" s="182"/>
      <c r="M10" s="182"/>
      <c r="N10" s="182"/>
      <c r="O10" s="182"/>
      <c r="P10" s="181">
        <v>100</v>
      </c>
      <c r="Q10" s="182"/>
      <c r="R10" s="182"/>
      <c r="S10" s="184"/>
    </row>
    <row r="11" spans="1:44" s="101" customFormat="1">
      <c r="A11" s="13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</row>
    <row r="12" spans="1:44" s="96" customFormat="1" ht="44.45" customHeight="1">
      <c r="A12" s="289" t="s">
        <v>326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67"/>
      <c r="AR12" s="167"/>
    </row>
    <row r="13" spans="1:44" s="96" customFormat="1" ht="12.6" customHeight="1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67"/>
      <c r="AR13" s="167"/>
    </row>
    <row r="14" spans="1:44" s="96" customFormat="1" ht="16.5" customHeight="1">
      <c r="A14" s="166" t="s">
        <v>327</v>
      </c>
      <c r="B14" s="166"/>
      <c r="C14" s="168"/>
      <c r="D14" s="168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</row>
    <row r="15" spans="1:44" s="96" customFormat="1" ht="14.45" customHeight="1">
      <c r="A15" s="169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7"/>
      <c r="AK15" s="177"/>
      <c r="AL15" s="177"/>
      <c r="AM15" s="170"/>
      <c r="AN15" s="170"/>
      <c r="AO15" s="170"/>
      <c r="AP15" s="166"/>
    </row>
    <row r="16" spans="1:44" s="96" customFormat="1" ht="11.25" customHeight="1">
      <c r="A16" s="169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7"/>
      <c r="AK16" s="177"/>
      <c r="AL16" s="177"/>
      <c r="AM16" s="170"/>
      <c r="AN16" s="170"/>
      <c r="AO16" s="170"/>
      <c r="AP16" s="166"/>
    </row>
  </sheetData>
  <mergeCells count="13">
    <mergeCell ref="A12:S12"/>
    <mergeCell ref="S5:S7"/>
    <mergeCell ref="P6:R6"/>
    <mergeCell ref="M1:R1"/>
    <mergeCell ref="A2:R2"/>
    <mergeCell ref="G6:I6"/>
    <mergeCell ref="J6:L6"/>
    <mergeCell ref="A5:A6"/>
    <mergeCell ref="B5:B6"/>
    <mergeCell ref="C5:C6"/>
    <mergeCell ref="G5:R5"/>
    <mergeCell ref="M6:O6"/>
    <mergeCell ref="D5:F6"/>
  </mergeCells>
  <pageMargins left="0.70866141732283472" right="0.33" top="0.74803149606299213" bottom="0.74803149606299213" header="0.31496062992125984" footer="0.31496062992125984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9"/>
  <sheetViews>
    <sheetView zoomScale="65" zoomScaleNormal="65" workbookViewId="0">
      <selection activeCell="A4" sqref="A4:O4"/>
    </sheetView>
  </sheetViews>
  <sheetFormatPr defaultColWidth="9.140625" defaultRowHeight="12.75"/>
  <cols>
    <col min="1" max="1" width="3.5703125" style="102" customWidth="1"/>
    <col min="2" max="2" width="25.7109375" style="102" customWidth="1"/>
    <col min="3" max="3" width="11.5703125" style="103" customWidth="1"/>
    <col min="4" max="4" width="18.42578125" style="102" customWidth="1"/>
    <col min="5" max="5" width="15.5703125" style="102" customWidth="1"/>
    <col min="6" max="6" width="16" style="102" customWidth="1"/>
    <col min="7" max="7" width="8.42578125" style="102" customWidth="1"/>
    <col min="8" max="8" width="23.140625" style="102" customWidth="1"/>
    <col min="9" max="9" width="20" style="102" customWidth="1"/>
    <col min="10" max="10" width="10.5703125" style="102" customWidth="1"/>
    <col min="11" max="11" width="13.85546875" style="102" customWidth="1"/>
    <col min="12" max="12" width="11.7109375" style="102" customWidth="1"/>
    <col min="13" max="13" width="10.85546875" style="102" hidden="1" customWidth="1"/>
    <col min="14" max="14" width="35.140625" style="102" customWidth="1"/>
    <col min="15" max="15" width="36.28515625" style="102" customWidth="1"/>
    <col min="16" max="248" width="9.140625" style="102"/>
    <col min="249" max="249" width="3.5703125" style="102" customWidth="1"/>
    <col min="250" max="250" width="25.7109375" style="102" customWidth="1"/>
    <col min="251" max="251" width="11.5703125" style="102" customWidth="1"/>
    <col min="252" max="252" width="18.42578125" style="102" customWidth="1"/>
    <col min="253" max="253" width="10.140625" style="102" customWidth="1"/>
    <col min="254" max="254" width="15.5703125" style="102" customWidth="1"/>
    <col min="255" max="255" width="16" style="102" customWidth="1"/>
    <col min="256" max="256" width="7" style="102" customWidth="1"/>
    <col min="257" max="257" width="14.42578125" style="102" customWidth="1"/>
    <col min="258" max="258" width="11" style="102" customWidth="1"/>
    <col min="259" max="260" width="13.85546875" style="102" customWidth="1"/>
    <col min="261" max="261" width="12.140625" style="102" customWidth="1"/>
    <col min="262" max="262" width="13.85546875" style="102" customWidth="1"/>
    <col min="263" max="263" width="11.5703125" style="102" customWidth="1"/>
    <col min="264" max="264" width="15.140625" style="102" customWidth="1"/>
    <col min="265" max="265" width="13.85546875" style="102" customWidth="1"/>
    <col min="266" max="266" width="10.5703125" style="102" customWidth="1"/>
    <col min="267" max="267" width="13.85546875" style="102" customWidth="1"/>
    <col min="268" max="268" width="11.7109375" style="102" customWidth="1"/>
    <col min="269" max="269" width="0" style="102" hidden="1" customWidth="1"/>
    <col min="270" max="270" width="35.140625" style="102" customWidth="1"/>
    <col min="271" max="271" width="36.28515625" style="102" customWidth="1"/>
    <col min="272" max="504" width="9.140625" style="102"/>
    <col min="505" max="505" width="3.5703125" style="102" customWidth="1"/>
    <col min="506" max="506" width="25.7109375" style="102" customWidth="1"/>
    <col min="507" max="507" width="11.5703125" style="102" customWidth="1"/>
    <col min="508" max="508" width="18.42578125" style="102" customWidth="1"/>
    <col min="509" max="509" width="10.140625" style="102" customWidth="1"/>
    <col min="510" max="510" width="15.5703125" style="102" customWidth="1"/>
    <col min="511" max="511" width="16" style="102" customWidth="1"/>
    <col min="512" max="512" width="7" style="102" customWidth="1"/>
    <col min="513" max="513" width="14.42578125" style="102" customWidth="1"/>
    <col min="514" max="514" width="11" style="102" customWidth="1"/>
    <col min="515" max="516" width="13.85546875" style="102" customWidth="1"/>
    <col min="517" max="517" width="12.140625" style="102" customWidth="1"/>
    <col min="518" max="518" width="13.85546875" style="102" customWidth="1"/>
    <col min="519" max="519" width="11.5703125" style="102" customWidth="1"/>
    <col min="520" max="520" width="15.140625" style="102" customWidth="1"/>
    <col min="521" max="521" width="13.85546875" style="102" customWidth="1"/>
    <col min="522" max="522" width="10.5703125" style="102" customWidth="1"/>
    <col min="523" max="523" width="13.85546875" style="102" customWidth="1"/>
    <col min="524" max="524" width="11.7109375" style="102" customWidth="1"/>
    <col min="525" max="525" width="0" style="102" hidden="1" customWidth="1"/>
    <col min="526" max="526" width="35.140625" style="102" customWidth="1"/>
    <col min="527" max="527" width="36.28515625" style="102" customWidth="1"/>
    <col min="528" max="760" width="9.140625" style="102"/>
    <col min="761" max="761" width="3.5703125" style="102" customWidth="1"/>
    <col min="762" max="762" width="25.7109375" style="102" customWidth="1"/>
    <col min="763" max="763" width="11.5703125" style="102" customWidth="1"/>
    <col min="764" max="764" width="18.42578125" style="102" customWidth="1"/>
    <col min="765" max="765" width="10.140625" style="102" customWidth="1"/>
    <col min="766" max="766" width="15.5703125" style="102" customWidth="1"/>
    <col min="767" max="767" width="16" style="102" customWidth="1"/>
    <col min="768" max="768" width="7" style="102" customWidth="1"/>
    <col min="769" max="769" width="14.42578125" style="102" customWidth="1"/>
    <col min="770" max="770" width="11" style="102" customWidth="1"/>
    <col min="771" max="772" width="13.85546875" style="102" customWidth="1"/>
    <col min="773" max="773" width="12.140625" style="102" customWidth="1"/>
    <col min="774" max="774" width="13.85546875" style="102" customWidth="1"/>
    <col min="775" max="775" width="11.5703125" style="102" customWidth="1"/>
    <col min="776" max="776" width="15.140625" style="102" customWidth="1"/>
    <col min="777" max="777" width="13.85546875" style="102" customWidth="1"/>
    <col min="778" max="778" width="10.5703125" style="102" customWidth="1"/>
    <col min="779" max="779" width="13.85546875" style="102" customWidth="1"/>
    <col min="780" max="780" width="11.7109375" style="102" customWidth="1"/>
    <col min="781" max="781" width="0" style="102" hidden="1" customWidth="1"/>
    <col min="782" max="782" width="35.140625" style="102" customWidth="1"/>
    <col min="783" max="783" width="36.28515625" style="102" customWidth="1"/>
    <col min="784" max="1016" width="9.140625" style="102"/>
    <col min="1017" max="1017" width="3.5703125" style="102" customWidth="1"/>
    <col min="1018" max="1018" width="25.7109375" style="102" customWidth="1"/>
    <col min="1019" max="1019" width="11.5703125" style="102" customWidth="1"/>
    <col min="1020" max="1020" width="18.42578125" style="102" customWidth="1"/>
    <col min="1021" max="1021" width="10.140625" style="102" customWidth="1"/>
    <col min="1022" max="1022" width="15.5703125" style="102" customWidth="1"/>
    <col min="1023" max="1023" width="16" style="102" customWidth="1"/>
    <col min="1024" max="1024" width="7" style="102" customWidth="1"/>
    <col min="1025" max="1025" width="14.42578125" style="102" customWidth="1"/>
    <col min="1026" max="1026" width="11" style="102" customWidth="1"/>
    <col min="1027" max="1028" width="13.85546875" style="102" customWidth="1"/>
    <col min="1029" max="1029" width="12.140625" style="102" customWidth="1"/>
    <col min="1030" max="1030" width="13.85546875" style="102" customWidth="1"/>
    <col min="1031" max="1031" width="11.5703125" style="102" customWidth="1"/>
    <col min="1032" max="1032" width="15.140625" style="102" customWidth="1"/>
    <col min="1033" max="1033" width="13.85546875" style="102" customWidth="1"/>
    <col min="1034" max="1034" width="10.5703125" style="102" customWidth="1"/>
    <col min="1035" max="1035" width="13.85546875" style="102" customWidth="1"/>
    <col min="1036" max="1036" width="11.7109375" style="102" customWidth="1"/>
    <col min="1037" max="1037" width="0" style="102" hidden="1" customWidth="1"/>
    <col min="1038" max="1038" width="35.140625" style="102" customWidth="1"/>
    <col min="1039" max="1039" width="36.28515625" style="102" customWidth="1"/>
    <col min="1040" max="1272" width="9.140625" style="102"/>
    <col min="1273" max="1273" width="3.5703125" style="102" customWidth="1"/>
    <col min="1274" max="1274" width="25.7109375" style="102" customWidth="1"/>
    <col min="1275" max="1275" width="11.5703125" style="102" customWidth="1"/>
    <col min="1276" max="1276" width="18.42578125" style="102" customWidth="1"/>
    <col min="1277" max="1277" width="10.140625" style="102" customWidth="1"/>
    <col min="1278" max="1278" width="15.5703125" style="102" customWidth="1"/>
    <col min="1279" max="1279" width="16" style="102" customWidth="1"/>
    <col min="1280" max="1280" width="7" style="102" customWidth="1"/>
    <col min="1281" max="1281" width="14.42578125" style="102" customWidth="1"/>
    <col min="1282" max="1282" width="11" style="102" customWidth="1"/>
    <col min="1283" max="1284" width="13.85546875" style="102" customWidth="1"/>
    <col min="1285" max="1285" width="12.140625" style="102" customWidth="1"/>
    <col min="1286" max="1286" width="13.85546875" style="102" customWidth="1"/>
    <col min="1287" max="1287" width="11.5703125" style="102" customWidth="1"/>
    <col min="1288" max="1288" width="15.140625" style="102" customWidth="1"/>
    <col min="1289" max="1289" width="13.85546875" style="102" customWidth="1"/>
    <col min="1290" max="1290" width="10.5703125" style="102" customWidth="1"/>
    <col min="1291" max="1291" width="13.85546875" style="102" customWidth="1"/>
    <col min="1292" max="1292" width="11.7109375" style="102" customWidth="1"/>
    <col min="1293" max="1293" width="0" style="102" hidden="1" customWidth="1"/>
    <col min="1294" max="1294" width="35.140625" style="102" customWidth="1"/>
    <col min="1295" max="1295" width="36.28515625" style="102" customWidth="1"/>
    <col min="1296" max="1528" width="9.140625" style="102"/>
    <col min="1529" max="1529" width="3.5703125" style="102" customWidth="1"/>
    <col min="1530" max="1530" width="25.7109375" style="102" customWidth="1"/>
    <col min="1531" max="1531" width="11.5703125" style="102" customWidth="1"/>
    <col min="1532" max="1532" width="18.42578125" style="102" customWidth="1"/>
    <col min="1533" max="1533" width="10.140625" style="102" customWidth="1"/>
    <col min="1534" max="1534" width="15.5703125" style="102" customWidth="1"/>
    <col min="1535" max="1535" width="16" style="102" customWidth="1"/>
    <col min="1536" max="1536" width="7" style="102" customWidth="1"/>
    <col min="1537" max="1537" width="14.42578125" style="102" customWidth="1"/>
    <col min="1538" max="1538" width="11" style="102" customWidth="1"/>
    <col min="1539" max="1540" width="13.85546875" style="102" customWidth="1"/>
    <col min="1541" max="1541" width="12.140625" style="102" customWidth="1"/>
    <col min="1542" max="1542" width="13.85546875" style="102" customWidth="1"/>
    <col min="1543" max="1543" width="11.5703125" style="102" customWidth="1"/>
    <col min="1544" max="1544" width="15.140625" style="102" customWidth="1"/>
    <col min="1545" max="1545" width="13.85546875" style="102" customWidth="1"/>
    <col min="1546" max="1546" width="10.5703125" style="102" customWidth="1"/>
    <col min="1547" max="1547" width="13.85546875" style="102" customWidth="1"/>
    <col min="1548" max="1548" width="11.7109375" style="102" customWidth="1"/>
    <col min="1549" max="1549" width="0" style="102" hidden="1" customWidth="1"/>
    <col min="1550" max="1550" width="35.140625" style="102" customWidth="1"/>
    <col min="1551" max="1551" width="36.28515625" style="102" customWidth="1"/>
    <col min="1552" max="1784" width="9.140625" style="102"/>
    <col min="1785" max="1785" width="3.5703125" style="102" customWidth="1"/>
    <col min="1786" max="1786" width="25.7109375" style="102" customWidth="1"/>
    <col min="1787" max="1787" width="11.5703125" style="102" customWidth="1"/>
    <col min="1788" max="1788" width="18.42578125" style="102" customWidth="1"/>
    <col min="1789" max="1789" width="10.140625" style="102" customWidth="1"/>
    <col min="1790" max="1790" width="15.5703125" style="102" customWidth="1"/>
    <col min="1791" max="1791" width="16" style="102" customWidth="1"/>
    <col min="1792" max="1792" width="7" style="102" customWidth="1"/>
    <col min="1793" max="1793" width="14.42578125" style="102" customWidth="1"/>
    <col min="1794" max="1794" width="11" style="102" customWidth="1"/>
    <col min="1795" max="1796" width="13.85546875" style="102" customWidth="1"/>
    <col min="1797" max="1797" width="12.140625" style="102" customWidth="1"/>
    <col min="1798" max="1798" width="13.85546875" style="102" customWidth="1"/>
    <col min="1799" max="1799" width="11.5703125" style="102" customWidth="1"/>
    <col min="1800" max="1800" width="15.140625" style="102" customWidth="1"/>
    <col min="1801" max="1801" width="13.85546875" style="102" customWidth="1"/>
    <col min="1802" max="1802" width="10.5703125" style="102" customWidth="1"/>
    <col min="1803" max="1803" width="13.85546875" style="102" customWidth="1"/>
    <col min="1804" max="1804" width="11.7109375" style="102" customWidth="1"/>
    <col min="1805" max="1805" width="0" style="102" hidden="1" customWidth="1"/>
    <col min="1806" max="1806" width="35.140625" style="102" customWidth="1"/>
    <col min="1807" max="1807" width="36.28515625" style="102" customWidth="1"/>
    <col min="1808" max="2040" width="9.140625" style="102"/>
    <col min="2041" max="2041" width="3.5703125" style="102" customWidth="1"/>
    <col min="2042" max="2042" width="25.7109375" style="102" customWidth="1"/>
    <col min="2043" max="2043" width="11.5703125" style="102" customWidth="1"/>
    <col min="2044" max="2044" width="18.42578125" style="102" customWidth="1"/>
    <col min="2045" max="2045" width="10.140625" style="102" customWidth="1"/>
    <col min="2046" max="2046" width="15.5703125" style="102" customWidth="1"/>
    <col min="2047" max="2047" width="16" style="102" customWidth="1"/>
    <col min="2048" max="2048" width="7" style="102" customWidth="1"/>
    <col min="2049" max="2049" width="14.42578125" style="102" customWidth="1"/>
    <col min="2050" max="2050" width="11" style="102" customWidth="1"/>
    <col min="2051" max="2052" width="13.85546875" style="102" customWidth="1"/>
    <col min="2053" max="2053" width="12.140625" style="102" customWidth="1"/>
    <col min="2054" max="2054" width="13.85546875" style="102" customWidth="1"/>
    <col min="2055" max="2055" width="11.5703125" style="102" customWidth="1"/>
    <col min="2056" max="2056" width="15.140625" style="102" customWidth="1"/>
    <col min="2057" max="2057" width="13.85546875" style="102" customWidth="1"/>
    <col min="2058" max="2058" width="10.5703125" style="102" customWidth="1"/>
    <col min="2059" max="2059" width="13.85546875" style="102" customWidth="1"/>
    <col min="2060" max="2060" width="11.7109375" style="102" customWidth="1"/>
    <col min="2061" max="2061" width="0" style="102" hidden="1" customWidth="1"/>
    <col min="2062" max="2062" width="35.140625" style="102" customWidth="1"/>
    <col min="2063" max="2063" width="36.28515625" style="102" customWidth="1"/>
    <col min="2064" max="2296" width="9.140625" style="102"/>
    <col min="2297" max="2297" width="3.5703125" style="102" customWidth="1"/>
    <col min="2298" max="2298" width="25.7109375" style="102" customWidth="1"/>
    <col min="2299" max="2299" width="11.5703125" style="102" customWidth="1"/>
    <col min="2300" max="2300" width="18.42578125" style="102" customWidth="1"/>
    <col min="2301" max="2301" width="10.140625" style="102" customWidth="1"/>
    <col min="2302" max="2302" width="15.5703125" style="102" customWidth="1"/>
    <col min="2303" max="2303" width="16" style="102" customWidth="1"/>
    <col min="2304" max="2304" width="7" style="102" customWidth="1"/>
    <col min="2305" max="2305" width="14.42578125" style="102" customWidth="1"/>
    <col min="2306" max="2306" width="11" style="102" customWidth="1"/>
    <col min="2307" max="2308" width="13.85546875" style="102" customWidth="1"/>
    <col min="2309" max="2309" width="12.140625" style="102" customWidth="1"/>
    <col min="2310" max="2310" width="13.85546875" style="102" customWidth="1"/>
    <col min="2311" max="2311" width="11.5703125" style="102" customWidth="1"/>
    <col min="2312" max="2312" width="15.140625" style="102" customWidth="1"/>
    <col min="2313" max="2313" width="13.85546875" style="102" customWidth="1"/>
    <col min="2314" max="2314" width="10.5703125" style="102" customWidth="1"/>
    <col min="2315" max="2315" width="13.85546875" style="102" customWidth="1"/>
    <col min="2316" max="2316" width="11.7109375" style="102" customWidth="1"/>
    <col min="2317" max="2317" width="0" style="102" hidden="1" customWidth="1"/>
    <col min="2318" max="2318" width="35.140625" style="102" customWidth="1"/>
    <col min="2319" max="2319" width="36.28515625" style="102" customWidth="1"/>
    <col min="2320" max="2552" width="9.140625" style="102"/>
    <col min="2553" max="2553" width="3.5703125" style="102" customWidth="1"/>
    <col min="2554" max="2554" width="25.7109375" style="102" customWidth="1"/>
    <col min="2555" max="2555" width="11.5703125" style="102" customWidth="1"/>
    <col min="2556" max="2556" width="18.42578125" style="102" customWidth="1"/>
    <col min="2557" max="2557" width="10.140625" style="102" customWidth="1"/>
    <col min="2558" max="2558" width="15.5703125" style="102" customWidth="1"/>
    <col min="2559" max="2559" width="16" style="102" customWidth="1"/>
    <col min="2560" max="2560" width="7" style="102" customWidth="1"/>
    <col min="2561" max="2561" width="14.42578125" style="102" customWidth="1"/>
    <col min="2562" max="2562" width="11" style="102" customWidth="1"/>
    <col min="2563" max="2564" width="13.85546875" style="102" customWidth="1"/>
    <col min="2565" max="2565" width="12.140625" style="102" customWidth="1"/>
    <col min="2566" max="2566" width="13.85546875" style="102" customWidth="1"/>
    <col min="2567" max="2567" width="11.5703125" style="102" customWidth="1"/>
    <col min="2568" max="2568" width="15.140625" style="102" customWidth="1"/>
    <col min="2569" max="2569" width="13.85546875" style="102" customWidth="1"/>
    <col min="2570" max="2570" width="10.5703125" style="102" customWidth="1"/>
    <col min="2571" max="2571" width="13.85546875" style="102" customWidth="1"/>
    <col min="2572" max="2572" width="11.7109375" style="102" customWidth="1"/>
    <col min="2573" max="2573" width="0" style="102" hidden="1" customWidth="1"/>
    <col min="2574" max="2574" width="35.140625" style="102" customWidth="1"/>
    <col min="2575" max="2575" width="36.28515625" style="102" customWidth="1"/>
    <col min="2576" max="2808" width="9.140625" style="102"/>
    <col min="2809" max="2809" width="3.5703125" style="102" customWidth="1"/>
    <col min="2810" max="2810" width="25.7109375" style="102" customWidth="1"/>
    <col min="2811" max="2811" width="11.5703125" style="102" customWidth="1"/>
    <col min="2812" max="2812" width="18.42578125" style="102" customWidth="1"/>
    <col min="2813" max="2813" width="10.140625" style="102" customWidth="1"/>
    <col min="2814" max="2814" width="15.5703125" style="102" customWidth="1"/>
    <col min="2815" max="2815" width="16" style="102" customWidth="1"/>
    <col min="2816" max="2816" width="7" style="102" customWidth="1"/>
    <col min="2817" max="2817" width="14.42578125" style="102" customWidth="1"/>
    <col min="2818" max="2818" width="11" style="102" customWidth="1"/>
    <col min="2819" max="2820" width="13.85546875" style="102" customWidth="1"/>
    <col min="2821" max="2821" width="12.140625" style="102" customWidth="1"/>
    <col min="2822" max="2822" width="13.85546875" style="102" customWidth="1"/>
    <col min="2823" max="2823" width="11.5703125" style="102" customWidth="1"/>
    <col min="2824" max="2824" width="15.140625" style="102" customWidth="1"/>
    <col min="2825" max="2825" width="13.85546875" style="102" customWidth="1"/>
    <col min="2826" max="2826" width="10.5703125" style="102" customWidth="1"/>
    <col min="2827" max="2827" width="13.85546875" style="102" customWidth="1"/>
    <col min="2828" max="2828" width="11.7109375" style="102" customWidth="1"/>
    <col min="2829" max="2829" width="0" style="102" hidden="1" customWidth="1"/>
    <col min="2830" max="2830" width="35.140625" style="102" customWidth="1"/>
    <col min="2831" max="2831" width="36.28515625" style="102" customWidth="1"/>
    <col min="2832" max="3064" width="9.140625" style="102"/>
    <col min="3065" max="3065" width="3.5703125" style="102" customWidth="1"/>
    <col min="3066" max="3066" width="25.7109375" style="102" customWidth="1"/>
    <col min="3067" max="3067" width="11.5703125" style="102" customWidth="1"/>
    <col min="3068" max="3068" width="18.42578125" style="102" customWidth="1"/>
    <col min="3069" max="3069" width="10.140625" style="102" customWidth="1"/>
    <col min="3070" max="3070" width="15.5703125" style="102" customWidth="1"/>
    <col min="3071" max="3071" width="16" style="102" customWidth="1"/>
    <col min="3072" max="3072" width="7" style="102" customWidth="1"/>
    <col min="3073" max="3073" width="14.42578125" style="102" customWidth="1"/>
    <col min="3074" max="3074" width="11" style="102" customWidth="1"/>
    <col min="3075" max="3076" width="13.85546875" style="102" customWidth="1"/>
    <col min="3077" max="3077" width="12.140625" style="102" customWidth="1"/>
    <col min="3078" max="3078" width="13.85546875" style="102" customWidth="1"/>
    <col min="3079" max="3079" width="11.5703125" style="102" customWidth="1"/>
    <col min="3080" max="3080" width="15.140625" style="102" customWidth="1"/>
    <col min="3081" max="3081" width="13.85546875" style="102" customWidth="1"/>
    <col min="3082" max="3082" width="10.5703125" style="102" customWidth="1"/>
    <col min="3083" max="3083" width="13.85546875" style="102" customWidth="1"/>
    <col min="3084" max="3084" width="11.7109375" style="102" customWidth="1"/>
    <col min="3085" max="3085" width="0" style="102" hidden="1" customWidth="1"/>
    <col min="3086" max="3086" width="35.140625" style="102" customWidth="1"/>
    <col min="3087" max="3087" width="36.28515625" style="102" customWidth="1"/>
    <col min="3088" max="3320" width="9.140625" style="102"/>
    <col min="3321" max="3321" width="3.5703125" style="102" customWidth="1"/>
    <col min="3322" max="3322" width="25.7109375" style="102" customWidth="1"/>
    <col min="3323" max="3323" width="11.5703125" style="102" customWidth="1"/>
    <col min="3324" max="3324" width="18.42578125" style="102" customWidth="1"/>
    <col min="3325" max="3325" width="10.140625" style="102" customWidth="1"/>
    <col min="3326" max="3326" width="15.5703125" style="102" customWidth="1"/>
    <col min="3327" max="3327" width="16" style="102" customWidth="1"/>
    <col min="3328" max="3328" width="7" style="102" customWidth="1"/>
    <col min="3329" max="3329" width="14.42578125" style="102" customWidth="1"/>
    <col min="3330" max="3330" width="11" style="102" customWidth="1"/>
    <col min="3331" max="3332" width="13.85546875" style="102" customWidth="1"/>
    <col min="3333" max="3333" width="12.140625" style="102" customWidth="1"/>
    <col min="3334" max="3334" width="13.85546875" style="102" customWidth="1"/>
    <col min="3335" max="3335" width="11.5703125" style="102" customWidth="1"/>
    <col min="3336" max="3336" width="15.140625" style="102" customWidth="1"/>
    <col min="3337" max="3337" width="13.85546875" style="102" customWidth="1"/>
    <col min="3338" max="3338" width="10.5703125" style="102" customWidth="1"/>
    <col min="3339" max="3339" width="13.85546875" style="102" customWidth="1"/>
    <col min="3340" max="3340" width="11.7109375" style="102" customWidth="1"/>
    <col min="3341" max="3341" width="0" style="102" hidden="1" customWidth="1"/>
    <col min="3342" max="3342" width="35.140625" style="102" customWidth="1"/>
    <col min="3343" max="3343" width="36.28515625" style="102" customWidth="1"/>
    <col min="3344" max="3576" width="9.140625" style="102"/>
    <col min="3577" max="3577" width="3.5703125" style="102" customWidth="1"/>
    <col min="3578" max="3578" width="25.7109375" style="102" customWidth="1"/>
    <col min="3579" max="3579" width="11.5703125" style="102" customWidth="1"/>
    <col min="3580" max="3580" width="18.42578125" style="102" customWidth="1"/>
    <col min="3581" max="3581" width="10.140625" style="102" customWidth="1"/>
    <col min="3582" max="3582" width="15.5703125" style="102" customWidth="1"/>
    <col min="3583" max="3583" width="16" style="102" customWidth="1"/>
    <col min="3584" max="3584" width="7" style="102" customWidth="1"/>
    <col min="3585" max="3585" width="14.42578125" style="102" customWidth="1"/>
    <col min="3586" max="3586" width="11" style="102" customWidth="1"/>
    <col min="3587" max="3588" width="13.85546875" style="102" customWidth="1"/>
    <col min="3589" max="3589" width="12.140625" style="102" customWidth="1"/>
    <col min="3590" max="3590" width="13.85546875" style="102" customWidth="1"/>
    <col min="3591" max="3591" width="11.5703125" style="102" customWidth="1"/>
    <col min="3592" max="3592" width="15.140625" style="102" customWidth="1"/>
    <col min="3593" max="3593" width="13.85546875" style="102" customWidth="1"/>
    <col min="3594" max="3594" width="10.5703125" style="102" customWidth="1"/>
    <col min="3595" max="3595" width="13.85546875" style="102" customWidth="1"/>
    <col min="3596" max="3596" width="11.7109375" style="102" customWidth="1"/>
    <col min="3597" max="3597" width="0" style="102" hidden="1" customWidth="1"/>
    <col min="3598" max="3598" width="35.140625" style="102" customWidth="1"/>
    <col min="3599" max="3599" width="36.28515625" style="102" customWidth="1"/>
    <col min="3600" max="3832" width="9.140625" style="102"/>
    <col min="3833" max="3833" width="3.5703125" style="102" customWidth="1"/>
    <col min="3834" max="3834" width="25.7109375" style="102" customWidth="1"/>
    <col min="3835" max="3835" width="11.5703125" style="102" customWidth="1"/>
    <col min="3836" max="3836" width="18.42578125" style="102" customWidth="1"/>
    <col min="3837" max="3837" width="10.140625" style="102" customWidth="1"/>
    <col min="3838" max="3838" width="15.5703125" style="102" customWidth="1"/>
    <col min="3839" max="3839" width="16" style="102" customWidth="1"/>
    <col min="3840" max="3840" width="7" style="102" customWidth="1"/>
    <col min="3841" max="3841" width="14.42578125" style="102" customWidth="1"/>
    <col min="3842" max="3842" width="11" style="102" customWidth="1"/>
    <col min="3843" max="3844" width="13.85546875" style="102" customWidth="1"/>
    <col min="3845" max="3845" width="12.140625" style="102" customWidth="1"/>
    <col min="3846" max="3846" width="13.85546875" style="102" customWidth="1"/>
    <col min="3847" max="3847" width="11.5703125" style="102" customWidth="1"/>
    <col min="3848" max="3848" width="15.140625" style="102" customWidth="1"/>
    <col min="3849" max="3849" width="13.85546875" style="102" customWidth="1"/>
    <col min="3850" max="3850" width="10.5703125" style="102" customWidth="1"/>
    <col min="3851" max="3851" width="13.85546875" style="102" customWidth="1"/>
    <col min="3852" max="3852" width="11.7109375" style="102" customWidth="1"/>
    <col min="3853" max="3853" width="0" style="102" hidden="1" customWidth="1"/>
    <col min="3854" max="3854" width="35.140625" style="102" customWidth="1"/>
    <col min="3855" max="3855" width="36.28515625" style="102" customWidth="1"/>
    <col min="3856" max="4088" width="9.140625" style="102"/>
    <col min="4089" max="4089" width="3.5703125" style="102" customWidth="1"/>
    <col min="4090" max="4090" width="25.7109375" style="102" customWidth="1"/>
    <col min="4091" max="4091" width="11.5703125" style="102" customWidth="1"/>
    <col min="4092" max="4092" width="18.42578125" style="102" customWidth="1"/>
    <col min="4093" max="4093" width="10.140625" style="102" customWidth="1"/>
    <col min="4094" max="4094" width="15.5703125" style="102" customWidth="1"/>
    <col min="4095" max="4095" width="16" style="102" customWidth="1"/>
    <col min="4096" max="4096" width="7" style="102" customWidth="1"/>
    <col min="4097" max="4097" width="14.42578125" style="102" customWidth="1"/>
    <col min="4098" max="4098" width="11" style="102" customWidth="1"/>
    <col min="4099" max="4100" width="13.85546875" style="102" customWidth="1"/>
    <col min="4101" max="4101" width="12.140625" style="102" customWidth="1"/>
    <col min="4102" max="4102" width="13.85546875" style="102" customWidth="1"/>
    <col min="4103" max="4103" width="11.5703125" style="102" customWidth="1"/>
    <col min="4104" max="4104" width="15.140625" style="102" customWidth="1"/>
    <col min="4105" max="4105" width="13.85546875" style="102" customWidth="1"/>
    <col min="4106" max="4106" width="10.5703125" style="102" customWidth="1"/>
    <col min="4107" max="4107" width="13.85546875" style="102" customWidth="1"/>
    <col min="4108" max="4108" width="11.7109375" style="102" customWidth="1"/>
    <col min="4109" max="4109" width="0" style="102" hidden="1" customWidth="1"/>
    <col min="4110" max="4110" width="35.140625" style="102" customWidth="1"/>
    <col min="4111" max="4111" width="36.28515625" style="102" customWidth="1"/>
    <col min="4112" max="4344" width="9.140625" style="102"/>
    <col min="4345" max="4345" width="3.5703125" style="102" customWidth="1"/>
    <col min="4346" max="4346" width="25.7109375" style="102" customWidth="1"/>
    <col min="4347" max="4347" width="11.5703125" style="102" customWidth="1"/>
    <col min="4348" max="4348" width="18.42578125" style="102" customWidth="1"/>
    <col min="4349" max="4349" width="10.140625" style="102" customWidth="1"/>
    <col min="4350" max="4350" width="15.5703125" style="102" customWidth="1"/>
    <col min="4351" max="4351" width="16" style="102" customWidth="1"/>
    <col min="4352" max="4352" width="7" style="102" customWidth="1"/>
    <col min="4353" max="4353" width="14.42578125" style="102" customWidth="1"/>
    <col min="4354" max="4354" width="11" style="102" customWidth="1"/>
    <col min="4355" max="4356" width="13.85546875" style="102" customWidth="1"/>
    <col min="4357" max="4357" width="12.140625" style="102" customWidth="1"/>
    <col min="4358" max="4358" width="13.85546875" style="102" customWidth="1"/>
    <col min="4359" max="4359" width="11.5703125" style="102" customWidth="1"/>
    <col min="4360" max="4360" width="15.140625" style="102" customWidth="1"/>
    <col min="4361" max="4361" width="13.85546875" style="102" customWidth="1"/>
    <col min="4362" max="4362" width="10.5703125" style="102" customWidth="1"/>
    <col min="4363" max="4363" width="13.85546875" style="102" customWidth="1"/>
    <col min="4364" max="4364" width="11.7109375" style="102" customWidth="1"/>
    <col min="4365" max="4365" width="0" style="102" hidden="1" customWidth="1"/>
    <col min="4366" max="4366" width="35.140625" style="102" customWidth="1"/>
    <col min="4367" max="4367" width="36.28515625" style="102" customWidth="1"/>
    <col min="4368" max="4600" width="9.140625" style="102"/>
    <col min="4601" max="4601" width="3.5703125" style="102" customWidth="1"/>
    <col min="4602" max="4602" width="25.7109375" style="102" customWidth="1"/>
    <col min="4603" max="4603" width="11.5703125" style="102" customWidth="1"/>
    <col min="4604" max="4604" width="18.42578125" style="102" customWidth="1"/>
    <col min="4605" max="4605" width="10.140625" style="102" customWidth="1"/>
    <col min="4606" max="4606" width="15.5703125" style="102" customWidth="1"/>
    <col min="4607" max="4607" width="16" style="102" customWidth="1"/>
    <col min="4608" max="4608" width="7" style="102" customWidth="1"/>
    <col min="4609" max="4609" width="14.42578125" style="102" customWidth="1"/>
    <col min="4610" max="4610" width="11" style="102" customWidth="1"/>
    <col min="4611" max="4612" width="13.85546875" style="102" customWidth="1"/>
    <col min="4613" max="4613" width="12.140625" style="102" customWidth="1"/>
    <col min="4614" max="4614" width="13.85546875" style="102" customWidth="1"/>
    <col min="4615" max="4615" width="11.5703125" style="102" customWidth="1"/>
    <col min="4616" max="4616" width="15.140625" style="102" customWidth="1"/>
    <col min="4617" max="4617" width="13.85546875" style="102" customWidth="1"/>
    <col min="4618" max="4618" width="10.5703125" style="102" customWidth="1"/>
    <col min="4619" max="4619" width="13.85546875" style="102" customWidth="1"/>
    <col min="4620" max="4620" width="11.7109375" style="102" customWidth="1"/>
    <col min="4621" max="4621" width="0" style="102" hidden="1" customWidth="1"/>
    <col min="4622" max="4622" width="35.140625" style="102" customWidth="1"/>
    <col min="4623" max="4623" width="36.28515625" style="102" customWidth="1"/>
    <col min="4624" max="4856" width="9.140625" style="102"/>
    <col min="4857" max="4857" width="3.5703125" style="102" customWidth="1"/>
    <col min="4858" max="4858" width="25.7109375" style="102" customWidth="1"/>
    <col min="4859" max="4859" width="11.5703125" style="102" customWidth="1"/>
    <col min="4860" max="4860" width="18.42578125" style="102" customWidth="1"/>
    <col min="4861" max="4861" width="10.140625" style="102" customWidth="1"/>
    <col min="4862" max="4862" width="15.5703125" style="102" customWidth="1"/>
    <col min="4863" max="4863" width="16" style="102" customWidth="1"/>
    <col min="4864" max="4864" width="7" style="102" customWidth="1"/>
    <col min="4865" max="4865" width="14.42578125" style="102" customWidth="1"/>
    <col min="4866" max="4866" width="11" style="102" customWidth="1"/>
    <col min="4867" max="4868" width="13.85546875" style="102" customWidth="1"/>
    <col min="4869" max="4869" width="12.140625" style="102" customWidth="1"/>
    <col min="4870" max="4870" width="13.85546875" style="102" customWidth="1"/>
    <col min="4871" max="4871" width="11.5703125" style="102" customWidth="1"/>
    <col min="4872" max="4872" width="15.140625" style="102" customWidth="1"/>
    <col min="4873" max="4873" width="13.85546875" style="102" customWidth="1"/>
    <col min="4874" max="4874" width="10.5703125" style="102" customWidth="1"/>
    <col min="4875" max="4875" width="13.85546875" style="102" customWidth="1"/>
    <col min="4876" max="4876" width="11.7109375" style="102" customWidth="1"/>
    <col min="4877" max="4877" width="0" style="102" hidden="1" customWidth="1"/>
    <col min="4878" max="4878" width="35.140625" style="102" customWidth="1"/>
    <col min="4879" max="4879" width="36.28515625" style="102" customWidth="1"/>
    <col min="4880" max="5112" width="9.140625" style="102"/>
    <col min="5113" max="5113" width="3.5703125" style="102" customWidth="1"/>
    <col min="5114" max="5114" width="25.7109375" style="102" customWidth="1"/>
    <col min="5115" max="5115" width="11.5703125" style="102" customWidth="1"/>
    <col min="5116" max="5116" width="18.42578125" style="102" customWidth="1"/>
    <col min="5117" max="5117" width="10.140625" style="102" customWidth="1"/>
    <col min="5118" max="5118" width="15.5703125" style="102" customWidth="1"/>
    <col min="5119" max="5119" width="16" style="102" customWidth="1"/>
    <col min="5120" max="5120" width="7" style="102" customWidth="1"/>
    <col min="5121" max="5121" width="14.42578125" style="102" customWidth="1"/>
    <col min="5122" max="5122" width="11" style="102" customWidth="1"/>
    <col min="5123" max="5124" width="13.85546875" style="102" customWidth="1"/>
    <col min="5125" max="5125" width="12.140625" style="102" customWidth="1"/>
    <col min="5126" max="5126" width="13.85546875" style="102" customWidth="1"/>
    <col min="5127" max="5127" width="11.5703125" style="102" customWidth="1"/>
    <col min="5128" max="5128" width="15.140625" style="102" customWidth="1"/>
    <col min="5129" max="5129" width="13.85546875" style="102" customWidth="1"/>
    <col min="5130" max="5130" width="10.5703125" style="102" customWidth="1"/>
    <col min="5131" max="5131" width="13.85546875" style="102" customWidth="1"/>
    <col min="5132" max="5132" width="11.7109375" style="102" customWidth="1"/>
    <col min="5133" max="5133" width="0" style="102" hidden="1" customWidth="1"/>
    <col min="5134" max="5134" width="35.140625" style="102" customWidth="1"/>
    <col min="5135" max="5135" width="36.28515625" style="102" customWidth="1"/>
    <col min="5136" max="5368" width="9.140625" style="102"/>
    <col min="5369" max="5369" width="3.5703125" style="102" customWidth="1"/>
    <col min="5370" max="5370" width="25.7109375" style="102" customWidth="1"/>
    <col min="5371" max="5371" width="11.5703125" style="102" customWidth="1"/>
    <col min="5372" max="5372" width="18.42578125" style="102" customWidth="1"/>
    <col min="5373" max="5373" width="10.140625" style="102" customWidth="1"/>
    <col min="5374" max="5374" width="15.5703125" style="102" customWidth="1"/>
    <col min="5375" max="5375" width="16" style="102" customWidth="1"/>
    <col min="5376" max="5376" width="7" style="102" customWidth="1"/>
    <col min="5377" max="5377" width="14.42578125" style="102" customWidth="1"/>
    <col min="5378" max="5378" width="11" style="102" customWidth="1"/>
    <col min="5379" max="5380" width="13.85546875" style="102" customWidth="1"/>
    <col min="5381" max="5381" width="12.140625" style="102" customWidth="1"/>
    <col min="5382" max="5382" width="13.85546875" style="102" customWidth="1"/>
    <col min="5383" max="5383" width="11.5703125" style="102" customWidth="1"/>
    <col min="5384" max="5384" width="15.140625" style="102" customWidth="1"/>
    <col min="5385" max="5385" width="13.85546875" style="102" customWidth="1"/>
    <col min="5386" max="5386" width="10.5703125" style="102" customWidth="1"/>
    <col min="5387" max="5387" width="13.85546875" style="102" customWidth="1"/>
    <col min="5388" max="5388" width="11.7109375" style="102" customWidth="1"/>
    <col min="5389" max="5389" width="0" style="102" hidden="1" customWidth="1"/>
    <col min="5390" max="5390" width="35.140625" style="102" customWidth="1"/>
    <col min="5391" max="5391" width="36.28515625" style="102" customWidth="1"/>
    <col min="5392" max="5624" width="9.140625" style="102"/>
    <col min="5625" max="5625" width="3.5703125" style="102" customWidth="1"/>
    <col min="5626" max="5626" width="25.7109375" style="102" customWidth="1"/>
    <col min="5627" max="5627" width="11.5703125" style="102" customWidth="1"/>
    <col min="5628" max="5628" width="18.42578125" style="102" customWidth="1"/>
    <col min="5629" max="5629" width="10.140625" style="102" customWidth="1"/>
    <col min="5630" max="5630" width="15.5703125" style="102" customWidth="1"/>
    <col min="5631" max="5631" width="16" style="102" customWidth="1"/>
    <col min="5632" max="5632" width="7" style="102" customWidth="1"/>
    <col min="5633" max="5633" width="14.42578125" style="102" customWidth="1"/>
    <col min="5634" max="5634" width="11" style="102" customWidth="1"/>
    <col min="5635" max="5636" width="13.85546875" style="102" customWidth="1"/>
    <col min="5637" max="5637" width="12.140625" style="102" customWidth="1"/>
    <col min="5638" max="5638" width="13.85546875" style="102" customWidth="1"/>
    <col min="5639" max="5639" width="11.5703125" style="102" customWidth="1"/>
    <col min="5640" max="5640" width="15.140625" style="102" customWidth="1"/>
    <col min="5641" max="5641" width="13.85546875" style="102" customWidth="1"/>
    <col min="5642" max="5642" width="10.5703125" style="102" customWidth="1"/>
    <col min="5643" max="5643" width="13.85546875" style="102" customWidth="1"/>
    <col min="5644" max="5644" width="11.7109375" style="102" customWidth="1"/>
    <col min="5645" max="5645" width="0" style="102" hidden="1" customWidth="1"/>
    <col min="5646" max="5646" width="35.140625" style="102" customWidth="1"/>
    <col min="5647" max="5647" width="36.28515625" style="102" customWidth="1"/>
    <col min="5648" max="5880" width="9.140625" style="102"/>
    <col min="5881" max="5881" width="3.5703125" style="102" customWidth="1"/>
    <col min="5882" max="5882" width="25.7109375" style="102" customWidth="1"/>
    <col min="5883" max="5883" width="11.5703125" style="102" customWidth="1"/>
    <col min="5884" max="5884" width="18.42578125" style="102" customWidth="1"/>
    <col min="5885" max="5885" width="10.140625" style="102" customWidth="1"/>
    <col min="5886" max="5886" width="15.5703125" style="102" customWidth="1"/>
    <col min="5887" max="5887" width="16" style="102" customWidth="1"/>
    <col min="5888" max="5888" width="7" style="102" customWidth="1"/>
    <col min="5889" max="5889" width="14.42578125" style="102" customWidth="1"/>
    <col min="5890" max="5890" width="11" style="102" customWidth="1"/>
    <col min="5891" max="5892" width="13.85546875" style="102" customWidth="1"/>
    <col min="5893" max="5893" width="12.140625" style="102" customWidth="1"/>
    <col min="5894" max="5894" width="13.85546875" style="102" customWidth="1"/>
    <col min="5895" max="5895" width="11.5703125" style="102" customWidth="1"/>
    <col min="5896" max="5896" width="15.140625" style="102" customWidth="1"/>
    <col min="5897" max="5897" width="13.85546875" style="102" customWidth="1"/>
    <col min="5898" max="5898" width="10.5703125" style="102" customWidth="1"/>
    <col min="5899" max="5899" width="13.85546875" style="102" customWidth="1"/>
    <col min="5900" max="5900" width="11.7109375" style="102" customWidth="1"/>
    <col min="5901" max="5901" width="0" style="102" hidden="1" customWidth="1"/>
    <col min="5902" max="5902" width="35.140625" style="102" customWidth="1"/>
    <col min="5903" max="5903" width="36.28515625" style="102" customWidth="1"/>
    <col min="5904" max="6136" width="9.140625" style="102"/>
    <col min="6137" max="6137" width="3.5703125" style="102" customWidth="1"/>
    <col min="6138" max="6138" width="25.7109375" style="102" customWidth="1"/>
    <col min="6139" max="6139" width="11.5703125" style="102" customWidth="1"/>
    <col min="6140" max="6140" width="18.42578125" style="102" customWidth="1"/>
    <col min="6141" max="6141" width="10.140625" style="102" customWidth="1"/>
    <col min="6142" max="6142" width="15.5703125" style="102" customWidth="1"/>
    <col min="6143" max="6143" width="16" style="102" customWidth="1"/>
    <col min="6144" max="6144" width="7" style="102" customWidth="1"/>
    <col min="6145" max="6145" width="14.42578125" style="102" customWidth="1"/>
    <col min="6146" max="6146" width="11" style="102" customWidth="1"/>
    <col min="6147" max="6148" width="13.85546875" style="102" customWidth="1"/>
    <col min="6149" max="6149" width="12.140625" style="102" customWidth="1"/>
    <col min="6150" max="6150" width="13.85546875" style="102" customWidth="1"/>
    <col min="6151" max="6151" width="11.5703125" style="102" customWidth="1"/>
    <col min="6152" max="6152" width="15.140625" style="102" customWidth="1"/>
    <col min="6153" max="6153" width="13.85546875" style="102" customWidth="1"/>
    <col min="6154" max="6154" width="10.5703125" style="102" customWidth="1"/>
    <col min="6155" max="6155" width="13.85546875" style="102" customWidth="1"/>
    <col min="6156" max="6156" width="11.7109375" style="102" customWidth="1"/>
    <col min="6157" max="6157" width="0" style="102" hidden="1" customWidth="1"/>
    <col min="6158" max="6158" width="35.140625" style="102" customWidth="1"/>
    <col min="6159" max="6159" width="36.28515625" style="102" customWidth="1"/>
    <col min="6160" max="6392" width="9.140625" style="102"/>
    <col min="6393" max="6393" width="3.5703125" style="102" customWidth="1"/>
    <col min="6394" max="6394" width="25.7109375" style="102" customWidth="1"/>
    <col min="6395" max="6395" width="11.5703125" style="102" customWidth="1"/>
    <col min="6396" max="6396" width="18.42578125" style="102" customWidth="1"/>
    <col min="6397" max="6397" width="10.140625" style="102" customWidth="1"/>
    <col min="6398" max="6398" width="15.5703125" style="102" customWidth="1"/>
    <col min="6399" max="6399" width="16" style="102" customWidth="1"/>
    <col min="6400" max="6400" width="7" style="102" customWidth="1"/>
    <col min="6401" max="6401" width="14.42578125" style="102" customWidth="1"/>
    <col min="6402" max="6402" width="11" style="102" customWidth="1"/>
    <col min="6403" max="6404" width="13.85546875" style="102" customWidth="1"/>
    <col min="6405" max="6405" width="12.140625" style="102" customWidth="1"/>
    <col min="6406" max="6406" width="13.85546875" style="102" customWidth="1"/>
    <col min="6407" max="6407" width="11.5703125" style="102" customWidth="1"/>
    <col min="6408" max="6408" width="15.140625" style="102" customWidth="1"/>
    <col min="6409" max="6409" width="13.85546875" style="102" customWidth="1"/>
    <col min="6410" max="6410" width="10.5703125" style="102" customWidth="1"/>
    <col min="6411" max="6411" width="13.85546875" style="102" customWidth="1"/>
    <col min="6412" max="6412" width="11.7109375" style="102" customWidth="1"/>
    <col min="6413" max="6413" width="0" style="102" hidden="1" customWidth="1"/>
    <col min="6414" max="6414" width="35.140625" style="102" customWidth="1"/>
    <col min="6415" max="6415" width="36.28515625" style="102" customWidth="1"/>
    <col min="6416" max="6648" width="9.140625" style="102"/>
    <col min="6649" max="6649" width="3.5703125" style="102" customWidth="1"/>
    <col min="6650" max="6650" width="25.7109375" style="102" customWidth="1"/>
    <col min="6651" max="6651" width="11.5703125" style="102" customWidth="1"/>
    <col min="6652" max="6652" width="18.42578125" style="102" customWidth="1"/>
    <col min="6653" max="6653" width="10.140625" style="102" customWidth="1"/>
    <col min="6654" max="6654" width="15.5703125" style="102" customWidth="1"/>
    <col min="6655" max="6655" width="16" style="102" customWidth="1"/>
    <col min="6656" max="6656" width="7" style="102" customWidth="1"/>
    <col min="6657" max="6657" width="14.42578125" style="102" customWidth="1"/>
    <col min="6658" max="6658" width="11" style="102" customWidth="1"/>
    <col min="6659" max="6660" width="13.85546875" style="102" customWidth="1"/>
    <col min="6661" max="6661" width="12.140625" style="102" customWidth="1"/>
    <col min="6662" max="6662" width="13.85546875" style="102" customWidth="1"/>
    <col min="6663" max="6663" width="11.5703125" style="102" customWidth="1"/>
    <col min="6664" max="6664" width="15.140625" style="102" customWidth="1"/>
    <col min="6665" max="6665" width="13.85546875" style="102" customWidth="1"/>
    <col min="6666" max="6666" width="10.5703125" style="102" customWidth="1"/>
    <col min="6667" max="6667" width="13.85546875" style="102" customWidth="1"/>
    <col min="6668" max="6668" width="11.7109375" style="102" customWidth="1"/>
    <col min="6669" max="6669" width="0" style="102" hidden="1" customWidth="1"/>
    <col min="6670" max="6670" width="35.140625" style="102" customWidth="1"/>
    <col min="6671" max="6671" width="36.28515625" style="102" customWidth="1"/>
    <col min="6672" max="6904" width="9.140625" style="102"/>
    <col min="6905" max="6905" width="3.5703125" style="102" customWidth="1"/>
    <col min="6906" max="6906" width="25.7109375" style="102" customWidth="1"/>
    <col min="6907" max="6907" width="11.5703125" style="102" customWidth="1"/>
    <col min="6908" max="6908" width="18.42578125" style="102" customWidth="1"/>
    <col min="6909" max="6909" width="10.140625" style="102" customWidth="1"/>
    <col min="6910" max="6910" width="15.5703125" style="102" customWidth="1"/>
    <col min="6911" max="6911" width="16" style="102" customWidth="1"/>
    <col min="6912" max="6912" width="7" style="102" customWidth="1"/>
    <col min="6913" max="6913" width="14.42578125" style="102" customWidth="1"/>
    <col min="6914" max="6914" width="11" style="102" customWidth="1"/>
    <col min="6915" max="6916" width="13.85546875" style="102" customWidth="1"/>
    <col min="6917" max="6917" width="12.140625" style="102" customWidth="1"/>
    <col min="6918" max="6918" width="13.85546875" style="102" customWidth="1"/>
    <col min="6919" max="6919" width="11.5703125" style="102" customWidth="1"/>
    <col min="6920" max="6920" width="15.140625" style="102" customWidth="1"/>
    <col min="6921" max="6921" width="13.85546875" style="102" customWidth="1"/>
    <col min="6922" max="6922" width="10.5703125" style="102" customWidth="1"/>
    <col min="6923" max="6923" width="13.85546875" style="102" customWidth="1"/>
    <col min="6924" max="6924" width="11.7109375" style="102" customWidth="1"/>
    <col min="6925" max="6925" width="0" style="102" hidden="1" customWidth="1"/>
    <col min="6926" max="6926" width="35.140625" style="102" customWidth="1"/>
    <col min="6927" max="6927" width="36.28515625" style="102" customWidth="1"/>
    <col min="6928" max="7160" width="9.140625" style="102"/>
    <col min="7161" max="7161" width="3.5703125" style="102" customWidth="1"/>
    <col min="7162" max="7162" width="25.7109375" style="102" customWidth="1"/>
    <col min="7163" max="7163" width="11.5703125" style="102" customWidth="1"/>
    <col min="7164" max="7164" width="18.42578125" style="102" customWidth="1"/>
    <col min="7165" max="7165" width="10.140625" style="102" customWidth="1"/>
    <col min="7166" max="7166" width="15.5703125" style="102" customWidth="1"/>
    <col min="7167" max="7167" width="16" style="102" customWidth="1"/>
    <col min="7168" max="7168" width="7" style="102" customWidth="1"/>
    <col min="7169" max="7169" width="14.42578125" style="102" customWidth="1"/>
    <col min="7170" max="7170" width="11" style="102" customWidth="1"/>
    <col min="7171" max="7172" width="13.85546875" style="102" customWidth="1"/>
    <col min="7173" max="7173" width="12.140625" style="102" customWidth="1"/>
    <col min="7174" max="7174" width="13.85546875" style="102" customWidth="1"/>
    <col min="7175" max="7175" width="11.5703125" style="102" customWidth="1"/>
    <col min="7176" max="7176" width="15.140625" style="102" customWidth="1"/>
    <col min="7177" max="7177" width="13.85546875" style="102" customWidth="1"/>
    <col min="7178" max="7178" width="10.5703125" style="102" customWidth="1"/>
    <col min="7179" max="7179" width="13.85546875" style="102" customWidth="1"/>
    <col min="7180" max="7180" width="11.7109375" style="102" customWidth="1"/>
    <col min="7181" max="7181" width="0" style="102" hidden="1" customWidth="1"/>
    <col min="7182" max="7182" width="35.140625" style="102" customWidth="1"/>
    <col min="7183" max="7183" width="36.28515625" style="102" customWidth="1"/>
    <col min="7184" max="7416" width="9.140625" style="102"/>
    <col min="7417" max="7417" width="3.5703125" style="102" customWidth="1"/>
    <col min="7418" max="7418" width="25.7109375" style="102" customWidth="1"/>
    <col min="7419" max="7419" width="11.5703125" style="102" customWidth="1"/>
    <col min="7420" max="7420" width="18.42578125" style="102" customWidth="1"/>
    <col min="7421" max="7421" width="10.140625" style="102" customWidth="1"/>
    <col min="7422" max="7422" width="15.5703125" style="102" customWidth="1"/>
    <col min="7423" max="7423" width="16" style="102" customWidth="1"/>
    <col min="7424" max="7424" width="7" style="102" customWidth="1"/>
    <col min="7425" max="7425" width="14.42578125" style="102" customWidth="1"/>
    <col min="7426" max="7426" width="11" style="102" customWidth="1"/>
    <col min="7427" max="7428" width="13.85546875" style="102" customWidth="1"/>
    <col min="7429" max="7429" width="12.140625" style="102" customWidth="1"/>
    <col min="7430" max="7430" width="13.85546875" style="102" customWidth="1"/>
    <col min="7431" max="7431" width="11.5703125" style="102" customWidth="1"/>
    <col min="7432" max="7432" width="15.140625" style="102" customWidth="1"/>
    <col min="7433" max="7433" width="13.85546875" style="102" customWidth="1"/>
    <col min="7434" max="7434" width="10.5703125" style="102" customWidth="1"/>
    <col min="7435" max="7435" width="13.85546875" style="102" customWidth="1"/>
    <col min="7436" max="7436" width="11.7109375" style="102" customWidth="1"/>
    <col min="7437" max="7437" width="0" style="102" hidden="1" customWidth="1"/>
    <col min="7438" max="7438" width="35.140625" style="102" customWidth="1"/>
    <col min="7439" max="7439" width="36.28515625" style="102" customWidth="1"/>
    <col min="7440" max="7672" width="9.140625" style="102"/>
    <col min="7673" max="7673" width="3.5703125" style="102" customWidth="1"/>
    <col min="7674" max="7674" width="25.7109375" style="102" customWidth="1"/>
    <col min="7675" max="7675" width="11.5703125" style="102" customWidth="1"/>
    <col min="7676" max="7676" width="18.42578125" style="102" customWidth="1"/>
    <col min="7677" max="7677" width="10.140625" style="102" customWidth="1"/>
    <col min="7678" max="7678" width="15.5703125" style="102" customWidth="1"/>
    <col min="7679" max="7679" width="16" style="102" customWidth="1"/>
    <col min="7680" max="7680" width="7" style="102" customWidth="1"/>
    <col min="7681" max="7681" width="14.42578125" style="102" customWidth="1"/>
    <col min="7682" max="7682" width="11" style="102" customWidth="1"/>
    <col min="7683" max="7684" width="13.85546875" style="102" customWidth="1"/>
    <col min="7685" max="7685" width="12.140625" style="102" customWidth="1"/>
    <col min="7686" max="7686" width="13.85546875" style="102" customWidth="1"/>
    <col min="7687" max="7687" width="11.5703125" style="102" customWidth="1"/>
    <col min="7688" max="7688" width="15.140625" style="102" customWidth="1"/>
    <col min="7689" max="7689" width="13.85546875" style="102" customWidth="1"/>
    <col min="7690" max="7690" width="10.5703125" style="102" customWidth="1"/>
    <col min="7691" max="7691" width="13.85546875" style="102" customWidth="1"/>
    <col min="7692" max="7692" width="11.7109375" style="102" customWidth="1"/>
    <col min="7693" max="7693" width="0" style="102" hidden="1" customWidth="1"/>
    <col min="7694" max="7694" width="35.140625" style="102" customWidth="1"/>
    <col min="7695" max="7695" width="36.28515625" style="102" customWidth="1"/>
    <col min="7696" max="7928" width="9.140625" style="102"/>
    <col min="7929" max="7929" width="3.5703125" style="102" customWidth="1"/>
    <col min="7930" max="7930" width="25.7109375" style="102" customWidth="1"/>
    <col min="7931" max="7931" width="11.5703125" style="102" customWidth="1"/>
    <col min="7932" max="7932" width="18.42578125" style="102" customWidth="1"/>
    <col min="7933" max="7933" width="10.140625" style="102" customWidth="1"/>
    <col min="7934" max="7934" width="15.5703125" style="102" customWidth="1"/>
    <col min="7935" max="7935" width="16" style="102" customWidth="1"/>
    <col min="7936" max="7936" width="7" style="102" customWidth="1"/>
    <col min="7937" max="7937" width="14.42578125" style="102" customWidth="1"/>
    <col min="7938" max="7938" width="11" style="102" customWidth="1"/>
    <col min="7939" max="7940" width="13.85546875" style="102" customWidth="1"/>
    <col min="7941" max="7941" width="12.140625" style="102" customWidth="1"/>
    <col min="7942" max="7942" width="13.85546875" style="102" customWidth="1"/>
    <col min="7943" max="7943" width="11.5703125" style="102" customWidth="1"/>
    <col min="7944" max="7944" width="15.140625" style="102" customWidth="1"/>
    <col min="7945" max="7945" width="13.85546875" style="102" customWidth="1"/>
    <col min="7946" max="7946" width="10.5703125" style="102" customWidth="1"/>
    <col min="7947" max="7947" width="13.85546875" style="102" customWidth="1"/>
    <col min="7948" max="7948" width="11.7109375" style="102" customWidth="1"/>
    <col min="7949" max="7949" width="0" style="102" hidden="1" customWidth="1"/>
    <col min="7950" max="7950" width="35.140625" style="102" customWidth="1"/>
    <col min="7951" max="7951" width="36.28515625" style="102" customWidth="1"/>
    <col min="7952" max="8184" width="9.140625" style="102"/>
    <col min="8185" max="8185" width="3.5703125" style="102" customWidth="1"/>
    <col min="8186" max="8186" width="25.7109375" style="102" customWidth="1"/>
    <col min="8187" max="8187" width="11.5703125" style="102" customWidth="1"/>
    <col min="8188" max="8188" width="18.42578125" style="102" customWidth="1"/>
    <col min="8189" max="8189" width="10.140625" style="102" customWidth="1"/>
    <col min="8190" max="8190" width="15.5703125" style="102" customWidth="1"/>
    <col min="8191" max="8191" width="16" style="102" customWidth="1"/>
    <col min="8192" max="8192" width="7" style="102" customWidth="1"/>
    <col min="8193" max="8193" width="14.42578125" style="102" customWidth="1"/>
    <col min="8194" max="8194" width="11" style="102" customWidth="1"/>
    <col min="8195" max="8196" width="13.85546875" style="102" customWidth="1"/>
    <col min="8197" max="8197" width="12.140625" style="102" customWidth="1"/>
    <col min="8198" max="8198" width="13.85546875" style="102" customWidth="1"/>
    <col min="8199" max="8199" width="11.5703125" style="102" customWidth="1"/>
    <col min="8200" max="8200" width="15.140625" style="102" customWidth="1"/>
    <col min="8201" max="8201" width="13.85546875" style="102" customWidth="1"/>
    <col min="8202" max="8202" width="10.5703125" style="102" customWidth="1"/>
    <col min="8203" max="8203" width="13.85546875" style="102" customWidth="1"/>
    <col min="8204" max="8204" width="11.7109375" style="102" customWidth="1"/>
    <col min="8205" max="8205" width="0" style="102" hidden="1" customWidth="1"/>
    <col min="8206" max="8206" width="35.140625" style="102" customWidth="1"/>
    <col min="8207" max="8207" width="36.28515625" style="102" customWidth="1"/>
    <col min="8208" max="8440" width="9.140625" style="102"/>
    <col min="8441" max="8441" width="3.5703125" style="102" customWidth="1"/>
    <col min="8442" max="8442" width="25.7109375" style="102" customWidth="1"/>
    <col min="8443" max="8443" width="11.5703125" style="102" customWidth="1"/>
    <col min="8444" max="8444" width="18.42578125" style="102" customWidth="1"/>
    <col min="8445" max="8445" width="10.140625" style="102" customWidth="1"/>
    <col min="8446" max="8446" width="15.5703125" style="102" customWidth="1"/>
    <col min="8447" max="8447" width="16" style="102" customWidth="1"/>
    <col min="8448" max="8448" width="7" style="102" customWidth="1"/>
    <col min="8449" max="8449" width="14.42578125" style="102" customWidth="1"/>
    <col min="8450" max="8450" width="11" style="102" customWidth="1"/>
    <col min="8451" max="8452" width="13.85546875" style="102" customWidth="1"/>
    <col min="8453" max="8453" width="12.140625" style="102" customWidth="1"/>
    <col min="8454" max="8454" width="13.85546875" style="102" customWidth="1"/>
    <col min="8455" max="8455" width="11.5703125" style="102" customWidth="1"/>
    <col min="8456" max="8456" width="15.140625" style="102" customWidth="1"/>
    <col min="8457" max="8457" width="13.85546875" style="102" customWidth="1"/>
    <col min="8458" max="8458" width="10.5703125" style="102" customWidth="1"/>
    <col min="8459" max="8459" width="13.85546875" style="102" customWidth="1"/>
    <col min="8460" max="8460" width="11.7109375" style="102" customWidth="1"/>
    <col min="8461" max="8461" width="0" style="102" hidden="1" customWidth="1"/>
    <col min="8462" max="8462" width="35.140625" style="102" customWidth="1"/>
    <col min="8463" max="8463" width="36.28515625" style="102" customWidth="1"/>
    <col min="8464" max="8696" width="9.140625" style="102"/>
    <col min="8697" max="8697" width="3.5703125" style="102" customWidth="1"/>
    <col min="8698" max="8698" width="25.7109375" style="102" customWidth="1"/>
    <col min="8699" max="8699" width="11.5703125" style="102" customWidth="1"/>
    <col min="8700" max="8700" width="18.42578125" style="102" customWidth="1"/>
    <col min="8701" max="8701" width="10.140625" style="102" customWidth="1"/>
    <col min="8702" max="8702" width="15.5703125" style="102" customWidth="1"/>
    <col min="8703" max="8703" width="16" style="102" customWidth="1"/>
    <col min="8704" max="8704" width="7" style="102" customWidth="1"/>
    <col min="8705" max="8705" width="14.42578125" style="102" customWidth="1"/>
    <col min="8706" max="8706" width="11" style="102" customWidth="1"/>
    <col min="8707" max="8708" width="13.85546875" style="102" customWidth="1"/>
    <col min="8709" max="8709" width="12.140625" style="102" customWidth="1"/>
    <col min="8710" max="8710" width="13.85546875" style="102" customWidth="1"/>
    <col min="8711" max="8711" width="11.5703125" style="102" customWidth="1"/>
    <col min="8712" max="8712" width="15.140625" style="102" customWidth="1"/>
    <col min="8713" max="8713" width="13.85546875" style="102" customWidth="1"/>
    <col min="8714" max="8714" width="10.5703125" style="102" customWidth="1"/>
    <col min="8715" max="8715" width="13.85546875" style="102" customWidth="1"/>
    <col min="8716" max="8716" width="11.7109375" style="102" customWidth="1"/>
    <col min="8717" max="8717" width="0" style="102" hidden="1" customWidth="1"/>
    <col min="8718" max="8718" width="35.140625" style="102" customWidth="1"/>
    <col min="8719" max="8719" width="36.28515625" style="102" customWidth="1"/>
    <col min="8720" max="8952" width="9.140625" style="102"/>
    <col min="8953" max="8953" width="3.5703125" style="102" customWidth="1"/>
    <col min="8954" max="8954" width="25.7109375" style="102" customWidth="1"/>
    <col min="8955" max="8955" width="11.5703125" style="102" customWidth="1"/>
    <col min="8956" max="8956" width="18.42578125" style="102" customWidth="1"/>
    <col min="8957" max="8957" width="10.140625" style="102" customWidth="1"/>
    <col min="8958" max="8958" width="15.5703125" style="102" customWidth="1"/>
    <col min="8959" max="8959" width="16" style="102" customWidth="1"/>
    <col min="8960" max="8960" width="7" style="102" customWidth="1"/>
    <col min="8961" max="8961" width="14.42578125" style="102" customWidth="1"/>
    <col min="8962" max="8962" width="11" style="102" customWidth="1"/>
    <col min="8963" max="8964" width="13.85546875" style="102" customWidth="1"/>
    <col min="8965" max="8965" width="12.140625" style="102" customWidth="1"/>
    <col min="8966" max="8966" width="13.85546875" style="102" customWidth="1"/>
    <col min="8967" max="8967" width="11.5703125" style="102" customWidth="1"/>
    <col min="8968" max="8968" width="15.140625" style="102" customWidth="1"/>
    <col min="8969" max="8969" width="13.85546875" style="102" customWidth="1"/>
    <col min="8970" max="8970" width="10.5703125" style="102" customWidth="1"/>
    <col min="8971" max="8971" width="13.85546875" style="102" customWidth="1"/>
    <col min="8972" max="8972" width="11.7109375" style="102" customWidth="1"/>
    <col min="8973" max="8973" width="0" style="102" hidden="1" customWidth="1"/>
    <col min="8974" max="8974" width="35.140625" style="102" customWidth="1"/>
    <col min="8975" max="8975" width="36.28515625" style="102" customWidth="1"/>
    <col min="8976" max="9208" width="9.140625" style="102"/>
    <col min="9209" max="9209" width="3.5703125" style="102" customWidth="1"/>
    <col min="9210" max="9210" width="25.7109375" style="102" customWidth="1"/>
    <col min="9211" max="9211" width="11.5703125" style="102" customWidth="1"/>
    <col min="9212" max="9212" width="18.42578125" style="102" customWidth="1"/>
    <col min="9213" max="9213" width="10.140625" style="102" customWidth="1"/>
    <col min="9214" max="9214" width="15.5703125" style="102" customWidth="1"/>
    <col min="9215" max="9215" width="16" style="102" customWidth="1"/>
    <col min="9216" max="9216" width="7" style="102" customWidth="1"/>
    <col min="9217" max="9217" width="14.42578125" style="102" customWidth="1"/>
    <col min="9218" max="9218" width="11" style="102" customWidth="1"/>
    <col min="9219" max="9220" width="13.85546875" style="102" customWidth="1"/>
    <col min="9221" max="9221" width="12.140625" style="102" customWidth="1"/>
    <col min="9222" max="9222" width="13.85546875" style="102" customWidth="1"/>
    <col min="9223" max="9223" width="11.5703125" style="102" customWidth="1"/>
    <col min="9224" max="9224" width="15.140625" style="102" customWidth="1"/>
    <col min="9225" max="9225" width="13.85546875" style="102" customWidth="1"/>
    <col min="9226" max="9226" width="10.5703125" style="102" customWidth="1"/>
    <col min="9227" max="9227" width="13.85546875" style="102" customWidth="1"/>
    <col min="9228" max="9228" width="11.7109375" style="102" customWidth="1"/>
    <col min="9229" max="9229" width="0" style="102" hidden="1" customWidth="1"/>
    <col min="9230" max="9230" width="35.140625" style="102" customWidth="1"/>
    <col min="9231" max="9231" width="36.28515625" style="102" customWidth="1"/>
    <col min="9232" max="9464" width="9.140625" style="102"/>
    <col min="9465" max="9465" width="3.5703125" style="102" customWidth="1"/>
    <col min="9466" max="9466" width="25.7109375" style="102" customWidth="1"/>
    <col min="9467" max="9467" width="11.5703125" style="102" customWidth="1"/>
    <col min="9468" max="9468" width="18.42578125" style="102" customWidth="1"/>
    <col min="9469" max="9469" width="10.140625" style="102" customWidth="1"/>
    <col min="9470" max="9470" width="15.5703125" style="102" customWidth="1"/>
    <col min="9471" max="9471" width="16" style="102" customWidth="1"/>
    <col min="9472" max="9472" width="7" style="102" customWidth="1"/>
    <col min="9473" max="9473" width="14.42578125" style="102" customWidth="1"/>
    <col min="9474" max="9474" width="11" style="102" customWidth="1"/>
    <col min="9475" max="9476" width="13.85546875" style="102" customWidth="1"/>
    <col min="9477" max="9477" width="12.140625" style="102" customWidth="1"/>
    <col min="9478" max="9478" width="13.85546875" style="102" customWidth="1"/>
    <col min="9479" max="9479" width="11.5703125" style="102" customWidth="1"/>
    <col min="9480" max="9480" width="15.140625" style="102" customWidth="1"/>
    <col min="9481" max="9481" width="13.85546875" style="102" customWidth="1"/>
    <col min="9482" max="9482" width="10.5703125" style="102" customWidth="1"/>
    <col min="9483" max="9483" width="13.85546875" style="102" customWidth="1"/>
    <col min="9484" max="9484" width="11.7109375" style="102" customWidth="1"/>
    <col min="9485" max="9485" width="0" style="102" hidden="1" customWidth="1"/>
    <col min="9486" max="9486" width="35.140625" style="102" customWidth="1"/>
    <col min="9487" max="9487" width="36.28515625" style="102" customWidth="1"/>
    <col min="9488" max="9720" width="9.140625" style="102"/>
    <col min="9721" max="9721" width="3.5703125" style="102" customWidth="1"/>
    <col min="9722" max="9722" width="25.7109375" style="102" customWidth="1"/>
    <col min="9723" max="9723" width="11.5703125" style="102" customWidth="1"/>
    <col min="9724" max="9724" width="18.42578125" style="102" customWidth="1"/>
    <col min="9725" max="9725" width="10.140625" style="102" customWidth="1"/>
    <col min="9726" max="9726" width="15.5703125" style="102" customWidth="1"/>
    <col min="9727" max="9727" width="16" style="102" customWidth="1"/>
    <col min="9728" max="9728" width="7" style="102" customWidth="1"/>
    <col min="9729" max="9729" width="14.42578125" style="102" customWidth="1"/>
    <col min="9730" max="9730" width="11" style="102" customWidth="1"/>
    <col min="9731" max="9732" width="13.85546875" style="102" customWidth="1"/>
    <col min="9733" max="9733" width="12.140625" style="102" customWidth="1"/>
    <col min="9734" max="9734" width="13.85546875" style="102" customWidth="1"/>
    <col min="9735" max="9735" width="11.5703125" style="102" customWidth="1"/>
    <col min="9736" max="9736" width="15.140625" style="102" customWidth="1"/>
    <col min="9737" max="9737" width="13.85546875" style="102" customWidth="1"/>
    <col min="9738" max="9738" width="10.5703125" style="102" customWidth="1"/>
    <col min="9739" max="9739" width="13.85546875" style="102" customWidth="1"/>
    <col min="9740" max="9740" width="11.7109375" style="102" customWidth="1"/>
    <col min="9741" max="9741" width="0" style="102" hidden="1" customWidth="1"/>
    <col min="9742" max="9742" width="35.140625" style="102" customWidth="1"/>
    <col min="9743" max="9743" width="36.28515625" style="102" customWidth="1"/>
    <col min="9744" max="9976" width="9.140625" style="102"/>
    <col min="9977" max="9977" width="3.5703125" style="102" customWidth="1"/>
    <col min="9978" max="9978" width="25.7109375" style="102" customWidth="1"/>
    <col min="9979" max="9979" width="11.5703125" style="102" customWidth="1"/>
    <col min="9980" max="9980" width="18.42578125" style="102" customWidth="1"/>
    <col min="9981" max="9981" width="10.140625" style="102" customWidth="1"/>
    <col min="9982" max="9982" width="15.5703125" style="102" customWidth="1"/>
    <col min="9983" max="9983" width="16" style="102" customWidth="1"/>
    <col min="9984" max="9984" width="7" style="102" customWidth="1"/>
    <col min="9985" max="9985" width="14.42578125" style="102" customWidth="1"/>
    <col min="9986" max="9986" width="11" style="102" customWidth="1"/>
    <col min="9987" max="9988" width="13.85546875" style="102" customWidth="1"/>
    <col min="9989" max="9989" width="12.140625" style="102" customWidth="1"/>
    <col min="9990" max="9990" width="13.85546875" style="102" customWidth="1"/>
    <col min="9991" max="9991" width="11.5703125" style="102" customWidth="1"/>
    <col min="9992" max="9992" width="15.140625" style="102" customWidth="1"/>
    <col min="9993" max="9993" width="13.85546875" style="102" customWidth="1"/>
    <col min="9994" max="9994" width="10.5703125" style="102" customWidth="1"/>
    <col min="9995" max="9995" width="13.85546875" style="102" customWidth="1"/>
    <col min="9996" max="9996" width="11.7109375" style="102" customWidth="1"/>
    <col min="9997" max="9997" width="0" style="102" hidden="1" customWidth="1"/>
    <col min="9998" max="9998" width="35.140625" style="102" customWidth="1"/>
    <col min="9999" max="9999" width="36.28515625" style="102" customWidth="1"/>
    <col min="10000" max="10232" width="9.140625" style="102"/>
    <col min="10233" max="10233" width="3.5703125" style="102" customWidth="1"/>
    <col min="10234" max="10234" width="25.7109375" style="102" customWidth="1"/>
    <col min="10235" max="10235" width="11.5703125" style="102" customWidth="1"/>
    <col min="10236" max="10236" width="18.42578125" style="102" customWidth="1"/>
    <col min="10237" max="10237" width="10.140625" style="102" customWidth="1"/>
    <col min="10238" max="10238" width="15.5703125" style="102" customWidth="1"/>
    <col min="10239" max="10239" width="16" style="102" customWidth="1"/>
    <col min="10240" max="10240" width="7" style="102" customWidth="1"/>
    <col min="10241" max="10241" width="14.42578125" style="102" customWidth="1"/>
    <col min="10242" max="10242" width="11" style="102" customWidth="1"/>
    <col min="10243" max="10244" width="13.85546875" style="102" customWidth="1"/>
    <col min="10245" max="10245" width="12.140625" style="102" customWidth="1"/>
    <col min="10246" max="10246" width="13.85546875" style="102" customWidth="1"/>
    <col min="10247" max="10247" width="11.5703125" style="102" customWidth="1"/>
    <col min="10248" max="10248" width="15.140625" style="102" customWidth="1"/>
    <col min="10249" max="10249" width="13.85546875" style="102" customWidth="1"/>
    <col min="10250" max="10250" width="10.5703125" style="102" customWidth="1"/>
    <col min="10251" max="10251" width="13.85546875" style="102" customWidth="1"/>
    <col min="10252" max="10252" width="11.7109375" style="102" customWidth="1"/>
    <col min="10253" max="10253" width="0" style="102" hidden="1" customWidth="1"/>
    <col min="10254" max="10254" width="35.140625" style="102" customWidth="1"/>
    <col min="10255" max="10255" width="36.28515625" style="102" customWidth="1"/>
    <col min="10256" max="10488" width="9.140625" style="102"/>
    <col min="10489" max="10489" width="3.5703125" style="102" customWidth="1"/>
    <col min="10490" max="10490" width="25.7109375" style="102" customWidth="1"/>
    <col min="10491" max="10491" width="11.5703125" style="102" customWidth="1"/>
    <col min="10492" max="10492" width="18.42578125" style="102" customWidth="1"/>
    <col min="10493" max="10493" width="10.140625" style="102" customWidth="1"/>
    <col min="10494" max="10494" width="15.5703125" style="102" customWidth="1"/>
    <col min="10495" max="10495" width="16" style="102" customWidth="1"/>
    <col min="10496" max="10496" width="7" style="102" customWidth="1"/>
    <col min="10497" max="10497" width="14.42578125" style="102" customWidth="1"/>
    <col min="10498" max="10498" width="11" style="102" customWidth="1"/>
    <col min="10499" max="10500" width="13.85546875" style="102" customWidth="1"/>
    <col min="10501" max="10501" width="12.140625" style="102" customWidth="1"/>
    <col min="10502" max="10502" width="13.85546875" style="102" customWidth="1"/>
    <col min="10503" max="10503" width="11.5703125" style="102" customWidth="1"/>
    <col min="10504" max="10504" width="15.140625" style="102" customWidth="1"/>
    <col min="10505" max="10505" width="13.85546875" style="102" customWidth="1"/>
    <col min="10506" max="10506" width="10.5703125" style="102" customWidth="1"/>
    <col min="10507" max="10507" width="13.85546875" style="102" customWidth="1"/>
    <col min="10508" max="10508" width="11.7109375" style="102" customWidth="1"/>
    <col min="10509" max="10509" width="0" style="102" hidden="1" customWidth="1"/>
    <col min="10510" max="10510" width="35.140625" style="102" customWidth="1"/>
    <col min="10511" max="10511" width="36.28515625" style="102" customWidth="1"/>
    <col min="10512" max="10744" width="9.140625" style="102"/>
    <col min="10745" max="10745" width="3.5703125" style="102" customWidth="1"/>
    <col min="10746" max="10746" width="25.7109375" style="102" customWidth="1"/>
    <col min="10747" max="10747" width="11.5703125" style="102" customWidth="1"/>
    <col min="10748" max="10748" width="18.42578125" style="102" customWidth="1"/>
    <col min="10749" max="10749" width="10.140625" style="102" customWidth="1"/>
    <col min="10750" max="10750" width="15.5703125" style="102" customWidth="1"/>
    <col min="10751" max="10751" width="16" style="102" customWidth="1"/>
    <col min="10752" max="10752" width="7" style="102" customWidth="1"/>
    <col min="10753" max="10753" width="14.42578125" style="102" customWidth="1"/>
    <col min="10754" max="10754" width="11" style="102" customWidth="1"/>
    <col min="10755" max="10756" width="13.85546875" style="102" customWidth="1"/>
    <col min="10757" max="10757" width="12.140625" style="102" customWidth="1"/>
    <col min="10758" max="10758" width="13.85546875" style="102" customWidth="1"/>
    <col min="10759" max="10759" width="11.5703125" style="102" customWidth="1"/>
    <col min="10760" max="10760" width="15.140625" style="102" customWidth="1"/>
    <col min="10761" max="10761" width="13.85546875" style="102" customWidth="1"/>
    <col min="10762" max="10762" width="10.5703125" style="102" customWidth="1"/>
    <col min="10763" max="10763" width="13.85546875" style="102" customWidth="1"/>
    <col min="10764" max="10764" width="11.7109375" style="102" customWidth="1"/>
    <col min="10765" max="10765" width="0" style="102" hidden="1" customWidth="1"/>
    <col min="10766" max="10766" width="35.140625" style="102" customWidth="1"/>
    <col min="10767" max="10767" width="36.28515625" style="102" customWidth="1"/>
    <col min="10768" max="11000" width="9.140625" style="102"/>
    <col min="11001" max="11001" width="3.5703125" style="102" customWidth="1"/>
    <col min="11002" max="11002" width="25.7109375" style="102" customWidth="1"/>
    <col min="11003" max="11003" width="11.5703125" style="102" customWidth="1"/>
    <col min="11004" max="11004" width="18.42578125" style="102" customWidth="1"/>
    <col min="11005" max="11005" width="10.140625" style="102" customWidth="1"/>
    <col min="11006" max="11006" width="15.5703125" style="102" customWidth="1"/>
    <col min="11007" max="11007" width="16" style="102" customWidth="1"/>
    <col min="11008" max="11008" width="7" style="102" customWidth="1"/>
    <col min="11009" max="11009" width="14.42578125" style="102" customWidth="1"/>
    <col min="11010" max="11010" width="11" style="102" customWidth="1"/>
    <col min="11011" max="11012" width="13.85546875" style="102" customWidth="1"/>
    <col min="11013" max="11013" width="12.140625" style="102" customWidth="1"/>
    <col min="11014" max="11014" width="13.85546875" style="102" customWidth="1"/>
    <col min="11015" max="11015" width="11.5703125" style="102" customWidth="1"/>
    <col min="11016" max="11016" width="15.140625" style="102" customWidth="1"/>
    <col min="11017" max="11017" width="13.85546875" style="102" customWidth="1"/>
    <col min="11018" max="11018" width="10.5703125" style="102" customWidth="1"/>
    <col min="11019" max="11019" width="13.85546875" style="102" customWidth="1"/>
    <col min="11020" max="11020" width="11.7109375" style="102" customWidth="1"/>
    <col min="11021" max="11021" width="0" style="102" hidden="1" customWidth="1"/>
    <col min="11022" max="11022" width="35.140625" style="102" customWidth="1"/>
    <col min="11023" max="11023" width="36.28515625" style="102" customWidth="1"/>
    <col min="11024" max="11256" width="9.140625" style="102"/>
    <col min="11257" max="11257" width="3.5703125" style="102" customWidth="1"/>
    <col min="11258" max="11258" width="25.7109375" style="102" customWidth="1"/>
    <col min="11259" max="11259" width="11.5703125" style="102" customWidth="1"/>
    <col min="11260" max="11260" width="18.42578125" style="102" customWidth="1"/>
    <col min="11261" max="11261" width="10.140625" style="102" customWidth="1"/>
    <col min="11262" max="11262" width="15.5703125" style="102" customWidth="1"/>
    <col min="11263" max="11263" width="16" style="102" customWidth="1"/>
    <col min="11264" max="11264" width="7" style="102" customWidth="1"/>
    <col min="11265" max="11265" width="14.42578125" style="102" customWidth="1"/>
    <col min="11266" max="11266" width="11" style="102" customWidth="1"/>
    <col min="11267" max="11268" width="13.85546875" style="102" customWidth="1"/>
    <col min="11269" max="11269" width="12.140625" style="102" customWidth="1"/>
    <col min="11270" max="11270" width="13.85546875" style="102" customWidth="1"/>
    <col min="11271" max="11271" width="11.5703125" style="102" customWidth="1"/>
    <col min="11272" max="11272" width="15.140625" style="102" customWidth="1"/>
    <col min="11273" max="11273" width="13.85546875" style="102" customWidth="1"/>
    <col min="11274" max="11274" width="10.5703125" style="102" customWidth="1"/>
    <col min="11275" max="11275" width="13.85546875" style="102" customWidth="1"/>
    <col min="11276" max="11276" width="11.7109375" style="102" customWidth="1"/>
    <col min="11277" max="11277" width="0" style="102" hidden="1" customWidth="1"/>
    <col min="11278" max="11278" width="35.140625" style="102" customWidth="1"/>
    <col min="11279" max="11279" width="36.28515625" style="102" customWidth="1"/>
    <col min="11280" max="11512" width="9.140625" style="102"/>
    <col min="11513" max="11513" width="3.5703125" style="102" customWidth="1"/>
    <col min="11514" max="11514" width="25.7109375" style="102" customWidth="1"/>
    <col min="11515" max="11515" width="11.5703125" style="102" customWidth="1"/>
    <col min="11516" max="11516" width="18.42578125" style="102" customWidth="1"/>
    <col min="11517" max="11517" width="10.140625" style="102" customWidth="1"/>
    <col min="11518" max="11518" width="15.5703125" style="102" customWidth="1"/>
    <col min="11519" max="11519" width="16" style="102" customWidth="1"/>
    <col min="11520" max="11520" width="7" style="102" customWidth="1"/>
    <col min="11521" max="11521" width="14.42578125" style="102" customWidth="1"/>
    <col min="11522" max="11522" width="11" style="102" customWidth="1"/>
    <col min="11523" max="11524" width="13.85546875" style="102" customWidth="1"/>
    <col min="11525" max="11525" width="12.140625" style="102" customWidth="1"/>
    <col min="11526" max="11526" width="13.85546875" style="102" customWidth="1"/>
    <col min="11527" max="11527" width="11.5703125" style="102" customWidth="1"/>
    <col min="11528" max="11528" width="15.140625" style="102" customWidth="1"/>
    <col min="11529" max="11529" width="13.85546875" style="102" customWidth="1"/>
    <col min="11530" max="11530" width="10.5703125" style="102" customWidth="1"/>
    <col min="11531" max="11531" width="13.85546875" style="102" customWidth="1"/>
    <col min="11532" max="11532" width="11.7109375" style="102" customWidth="1"/>
    <col min="11533" max="11533" width="0" style="102" hidden="1" customWidth="1"/>
    <col min="11534" max="11534" width="35.140625" style="102" customWidth="1"/>
    <col min="11535" max="11535" width="36.28515625" style="102" customWidth="1"/>
    <col min="11536" max="11768" width="9.140625" style="102"/>
    <col min="11769" max="11769" width="3.5703125" style="102" customWidth="1"/>
    <col min="11770" max="11770" width="25.7109375" style="102" customWidth="1"/>
    <col min="11771" max="11771" width="11.5703125" style="102" customWidth="1"/>
    <col min="11772" max="11772" width="18.42578125" style="102" customWidth="1"/>
    <col min="11773" max="11773" width="10.140625" style="102" customWidth="1"/>
    <col min="11774" max="11774" width="15.5703125" style="102" customWidth="1"/>
    <col min="11775" max="11775" width="16" style="102" customWidth="1"/>
    <col min="11776" max="11776" width="7" style="102" customWidth="1"/>
    <col min="11777" max="11777" width="14.42578125" style="102" customWidth="1"/>
    <col min="11778" max="11778" width="11" style="102" customWidth="1"/>
    <col min="11779" max="11780" width="13.85546875" style="102" customWidth="1"/>
    <col min="11781" max="11781" width="12.140625" style="102" customWidth="1"/>
    <col min="11782" max="11782" width="13.85546875" style="102" customWidth="1"/>
    <col min="11783" max="11783" width="11.5703125" style="102" customWidth="1"/>
    <col min="11784" max="11784" width="15.140625" style="102" customWidth="1"/>
    <col min="11785" max="11785" width="13.85546875" style="102" customWidth="1"/>
    <col min="11786" max="11786" width="10.5703125" style="102" customWidth="1"/>
    <col min="11787" max="11787" width="13.85546875" style="102" customWidth="1"/>
    <col min="11788" max="11788" width="11.7109375" style="102" customWidth="1"/>
    <col min="11789" max="11789" width="0" style="102" hidden="1" customWidth="1"/>
    <col min="11790" max="11790" width="35.140625" style="102" customWidth="1"/>
    <col min="11791" max="11791" width="36.28515625" style="102" customWidth="1"/>
    <col min="11792" max="12024" width="9.140625" style="102"/>
    <col min="12025" max="12025" width="3.5703125" style="102" customWidth="1"/>
    <col min="12026" max="12026" width="25.7109375" style="102" customWidth="1"/>
    <col min="12027" max="12027" width="11.5703125" style="102" customWidth="1"/>
    <col min="12028" max="12028" width="18.42578125" style="102" customWidth="1"/>
    <col min="12029" max="12029" width="10.140625" style="102" customWidth="1"/>
    <col min="12030" max="12030" width="15.5703125" style="102" customWidth="1"/>
    <col min="12031" max="12031" width="16" style="102" customWidth="1"/>
    <col min="12032" max="12032" width="7" style="102" customWidth="1"/>
    <col min="12033" max="12033" width="14.42578125" style="102" customWidth="1"/>
    <col min="12034" max="12034" width="11" style="102" customWidth="1"/>
    <col min="12035" max="12036" width="13.85546875" style="102" customWidth="1"/>
    <col min="12037" max="12037" width="12.140625" style="102" customWidth="1"/>
    <col min="12038" max="12038" width="13.85546875" style="102" customWidth="1"/>
    <col min="12039" max="12039" width="11.5703125" style="102" customWidth="1"/>
    <col min="12040" max="12040" width="15.140625" style="102" customWidth="1"/>
    <col min="12041" max="12041" width="13.85546875" style="102" customWidth="1"/>
    <col min="12042" max="12042" width="10.5703125" style="102" customWidth="1"/>
    <col min="12043" max="12043" width="13.85546875" style="102" customWidth="1"/>
    <col min="12044" max="12044" width="11.7109375" style="102" customWidth="1"/>
    <col min="12045" max="12045" width="0" style="102" hidden="1" customWidth="1"/>
    <col min="12046" max="12046" width="35.140625" style="102" customWidth="1"/>
    <col min="12047" max="12047" width="36.28515625" style="102" customWidth="1"/>
    <col min="12048" max="12280" width="9.140625" style="102"/>
    <col min="12281" max="12281" width="3.5703125" style="102" customWidth="1"/>
    <col min="12282" max="12282" width="25.7109375" style="102" customWidth="1"/>
    <col min="12283" max="12283" width="11.5703125" style="102" customWidth="1"/>
    <col min="12284" max="12284" width="18.42578125" style="102" customWidth="1"/>
    <col min="12285" max="12285" width="10.140625" style="102" customWidth="1"/>
    <col min="12286" max="12286" width="15.5703125" style="102" customWidth="1"/>
    <col min="12287" max="12287" width="16" style="102" customWidth="1"/>
    <col min="12288" max="12288" width="7" style="102" customWidth="1"/>
    <col min="12289" max="12289" width="14.42578125" style="102" customWidth="1"/>
    <col min="12290" max="12290" width="11" style="102" customWidth="1"/>
    <col min="12291" max="12292" width="13.85546875" style="102" customWidth="1"/>
    <col min="12293" max="12293" width="12.140625" style="102" customWidth="1"/>
    <col min="12294" max="12294" width="13.85546875" style="102" customWidth="1"/>
    <col min="12295" max="12295" width="11.5703125" style="102" customWidth="1"/>
    <col min="12296" max="12296" width="15.140625" style="102" customWidth="1"/>
    <col min="12297" max="12297" width="13.85546875" style="102" customWidth="1"/>
    <col min="12298" max="12298" width="10.5703125" style="102" customWidth="1"/>
    <col min="12299" max="12299" width="13.85546875" style="102" customWidth="1"/>
    <col min="12300" max="12300" width="11.7109375" style="102" customWidth="1"/>
    <col min="12301" max="12301" width="0" style="102" hidden="1" customWidth="1"/>
    <col min="12302" max="12302" width="35.140625" style="102" customWidth="1"/>
    <col min="12303" max="12303" width="36.28515625" style="102" customWidth="1"/>
    <col min="12304" max="12536" width="9.140625" style="102"/>
    <col min="12537" max="12537" width="3.5703125" style="102" customWidth="1"/>
    <col min="12538" max="12538" width="25.7109375" style="102" customWidth="1"/>
    <col min="12539" max="12539" width="11.5703125" style="102" customWidth="1"/>
    <col min="12540" max="12540" width="18.42578125" style="102" customWidth="1"/>
    <col min="12541" max="12541" width="10.140625" style="102" customWidth="1"/>
    <col min="12542" max="12542" width="15.5703125" style="102" customWidth="1"/>
    <col min="12543" max="12543" width="16" style="102" customWidth="1"/>
    <col min="12544" max="12544" width="7" style="102" customWidth="1"/>
    <col min="12545" max="12545" width="14.42578125" style="102" customWidth="1"/>
    <col min="12546" max="12546" width="11" style="102" customWidth="1"/>
    <col min="12547" max="12548" width="13.85546875" style="102" customWidth="1"/>
    <col min="12549" max="12549" width="12.140625" style="102" customWidth="1"/>
    <col min="12550" max="12550" width="13.85546875" style="102" customWidth="1"/>
    <col min="12551" max="12551" width="11.5703125" style="102" customWidth="1"/>
    <col min="12552" max="12552" width="15.140625" style="102" customWidth="1"/>
    <col min="12553" max="12553" width="13.85546875" style="102" customWidth="1"/>
    <col min="12554" max="12554" width="10.5703125" style="102" customWidth="1"/>
    <col min="12555" max="12555" width="13.85546875" style="102" customWidth="1"/>
    <col min="12556" max="12556" width="11.7109375" style="102" customWidth="1"/>
    <col min="12557" max="12557" width="0" style="102" hidden="1" customWidth="1"/>
    <col min="12558" max="12558" width="35.140625" style="102" customWidth="1"/>
    <col min="12559" max="12559" width="36.28515625" style="102" customWidth="1"/>
    <col min="12560" max="12792" width="9.140625" style="102"/>
    <col min="12793" max="12793" width="3.5703125" style="102" customWidth="1"/>
    <col min="12794" max="12794" width="25.7109375" style="102" customWidth="1"/>
    <col min="12795" max="12795" width="11.5703125" style="102" customWidth="1"/>
    <col min="12796" max="12796" width="18.42578125" style="102" customWidth="1"/>
    <col min="12797" max="12797" width="10.140625" style="102" customWidth="1"/>
    <col min="12798" max="12798" width="15.5703125" style="102" customWidth="1"/>
    <col min="12799" max="12799" width="16" style="102" customWidth="1"/>
    <col min="12800" max="12800" width="7" style="102" customWidth="1"/>
    <col min="12801" max="12801" width="14.42578125" style="102" customWidth="1"/>
    <col min="12802" max="12802" width="11" style="102" customWidth="1"/>
    <col min="12803" max="12804" width="13.85546875" style="102" customWidth="1"/>
    <col min="12805" max="12805" width="12.140625" style="102" customWidth="1"/>
    <col min="12806" max="12806" width="13.85546875" style="102" customWidth="1"/>
    <col min="12807" max="12807" width="11.5703125" style="102" customWidth="1"/>
    <col min="12808" max="12808" width="15.140625" style="102" customWidth="1"/>
    <col min="12809" max="12809" width="13.85546875" style="102" customWidth="1"/>
    <col min="12810" max="12810" width="10.5703125" style="102" customWidth="1"/>
    <col min="12811" max="12811" width="13.85546875" style="102" customWidth="1"/>
    <col min="12812" max="12812" width="11.7109375" style="102" customWidth="1"/>
    <col min="12813" max="12813" width="0" style="102" hidden="1" customWidth="1"/>
    <col min="12814" max="12814" width="35.140625" style="102" customWidth="1"/>
    <col min="12815" max="12815" width="36.28515625" style="102" customWidth="1"/>
    <col min="12816" max="13048" width="9.140625" style="102"/>
    <col min="13049" max="13049" width="3.5703125" style="102" customWidth="1"/>
    <col min="13050" max="13050" width="25.7109375" style="102" customWidth="1"/>
    <col min="13051" max="13051" width="11.5703125" style="102" customWidth="1"/>
    <col min="13052" max="13052" width="18.42578125" style="102" customWidth="1"/>
    <col min="13053" max="13053" width="10.140625" style="102" customWidth="1"/>
    <col min="13054" max="13054" width="15.5703125" style="102" customWidth="1"/>
    <col min="13055" max="13055" width="16" style="102" customWidth="1"/>
    <col min="13056" max="13056" width="7" style="102" customWidth="1"/>
    <col min="13057" max="13057" width="14.42578125" style="102" customWidth="1"/>
    <col min="13058" max="13058" width="11" style="102" customWidth="1"/>
    <col min="13059" max="13060" width="13.85546875" style="102" customWidth="1"/>
    <col min="13061" max="13061" width="12.140625" style="102" customWidth="1"/>
    <col min="13062" max="13062" width="13.85546875" style="102" customWidth="1"/>
    <col min="13063" max="13063" width="11.5703125" style="102" customWidth="1"/>
    <col min="13064" max="13064" width="15.140625" style="102" customWidth="1"/>
    <col min="13065" max="13065" width="13.85546875" style="102" customWidth="1"/>
    <col min="13066" max="13066" width="10.5703125" style="102" customWidth="1"/>
    <col min="13067" max="13067" width="13.85546875" style="102" customWidth="1"/>
    <col min="13068" max="13068" width="11.7109375" style="102" customWidth="1"/>
    <col min="13069" max="13069" width="0" style="102" hidden="1" customWidth="1"/>
    <col min="13070" max="13070" width="35.140625" style="102" customWidth="1"/>
    <col min="13071" max="13071" width="36.28515625" style="102" customWidth="1"/>
    <col min="13072" max="13304" width="9.140625" style="102"/>
    <col min="13305" max="13305" width="3.5703125" style="102" customWidth="1"/>
    <col min="13306" max="13306" width="25.7109375" style="102" customWidth="1"/>
    <col min="13307" max="13307" width="11.5703125" style="102" customWidth="1"/>
    <col min="13308" max="13308" width="18.42578125" style="102" customWidth="1"/>
    <col min="13309" max="13309" width="10.140625" style="102" customWidth="1"/>
    <col min="13310" max="13310" width="15.5703125" style="102" customWidth="1"/>
    <col min="13311" max="13311" width="16" style="102" customWidth="1"/>
    <col min="13312" max="13312" width="7" style="102" customWidth="1"/>
    <col min="13313" max="13313" width="14.42578125" style="102" customWidth="1"/>
    <col min="13314" max="13314" width="11" style="102" customWidth="1"/>
    <col min="13315" max="13316" width="13.85546875" style="102" customWidth="1"/>
    <col min="13317" max="13317" width="12.140625" style="102" customWidth="1"/>
    <col min="13318" max="13318" width="13.85546875" style="102" customWidth="1"/>
    <col min="13319" max="13319" width="11.5703125" style="102" customWidth="1"/>
    <col min="13320" max="13320" width="15.140625" style="102" customWidth="1"/>
    <col min="13321" max="13321" width="13.85546875" style="102" customWidth="1"/>
    <col min="13322" max="13322" width="10.5703125" style="102" customWidth="1"/>
    <col min="13323" max="13323" width="13.85546875" style="102" customWidth="1"/>
    <col min="13324" max="13324" width="11.7109375" style="102" customWidth="1"/>
    <col min="13325" max="13325" width="0" style="102" hidden="1" customWidth="1"/>
    <col min="13326" max="13326" width="35.140625" style="102" customWidth="1"/>
    <col min="13327" max="13327" width="36.28515625" style="102" customWidth="1"/>
    <col min="13328" max="13560" width="9.140625" style="102"/>
    <col min="13561" max="13561" width="3.5703125" style="102" customWidth="1"/>
    <col min="13562" max="13562" width="25.7109375" style="102" customWidth="1"/>
    <col min="13563" max="13563" width="11.5703125" style="102" customWidth="1"/>
    <col min="13564" max="13564" width="18.42578125" style="102" customWidth="1"/>
    <col min="13565" max="13565" width="10.140625" style="102" customWidth="1"/>
    <col min="13566" max="13566" width="15.5703125" style="102" customWidth="1"/>
    <col min="13567" max="13567" width="16" style="102" customWidth="1"/>
    <col min="13568" max="13568" width="7" style="102" customWidth="1"/>
    <col min="13569" max="13569" width="14.42578125" style="102" customWidth="1"/>
    <col min="13570" max="13570" width="11" style="102" customWidth="1"/>
    <col min="13571" max="13572" width="13.85546875" style="102" customWidth="1"/>
    <col min="13573" max="13573" width="12.140625" style="102" customWidth="1"/>
    <col min="13574" max="13574" width="13.85546875" style="102" customWidth="1"/>
    <col min="13575" max="13575" width="11.5703125" style="102" customWidth="1"/>
    <col min="13576" max="13576" width="15.140625" style="102" customWidth="1"/>
    <col min="13577" max="13577" width="13.85546875" style="102" customWidth="1"/>
    <col min="13578" max="13578" width="10.5703125" style="102" customWidth="1"/>
    <col min="13579" max="13579" width="13.85546875" style="102" customWidth="1"/>
    <col min="13580" max="13580" width="11.7109375" style="102" customWidth="1"/>
    <col min="13581" max="13581" width="0" style="102" hidden="1" customWidth="1"/>
    <col min="13582" max="13582" width="35.140625" style="102" customWidth="1"/>
    <col min="13583" max="13583" width="36.28515625" style="102" customWidth="1"/>
    <col min="13584" max="13816" width="9.140625" style="102"/>
    <col min="13817" max="13817" width="3.5703125" style="102" customWidth="1"/>
    <col min="13818" max="13818" width="25.7109375" style="102" customWidth="1"/>
    <col min="13819" max="13819" width="11.5703125" style="102" customWidth="1"/>
    <col min="13820" max="13820" width="18.42578125" style="102" customWidth="1"/>
    <col min="13821" max="13821" width="10.140625" style="102" customWidth="1"/>
    <col min="13822" max="13822" width="15.5703125" style="102" customWidth="1"/>
    <col min="13823" max="13823" width="16" style="102" customWidth="1"/>
    <col min="13824" max="13824" width="7" style="102" customWidth="1"/>
    <col min="13825" max="13825" width="14.42578125" style="102" customWidth="1"/>
    <col min="13826" max="13826" width="11" style="102" customWidth="1"/>
    <col min="13827" max="13828" width="13.85546875" style="102" customWidth="1"/>
    <col min="13829" max="13829" width="12.140625" style="102" customWidth="1"/>
    <col min="13830" max="13830" width="13.85546875" style="102" customWidth="1"/>
    <col min="13831" max="13831" width="11.5703125" style="102" customWidth="1"/>
    <col min="13832" max="13832" width="15.140625" style="102" customWidth="1"/>
    <col min="13833" max="13833" width="13.85546875" style="102" customWidth="1"/>
    <col min="13834" max="13834" width="10.5703125" style="102" customWidth="1"/>
    <col min="13835" max="13835" width="13.85546875" style="102" customWidth="1"/>
    <col min="13836" max="13836" width="11.7109375" style="102" customWidth="1"/>
    <col min="13837" max="13837" width="0" style="102" hidden="1" customWidth="1"/>
    <col min="13838" max="13838" width="35.140625" style="102" customWidth="1"/>
    <col min="13839" max="13839" width="36.28515625" style="102" customWidth="1"/>
    <col min="13840" max="14072" width="9.140625" style="102"/>
    <col min="14073" max="14073" width="3.5703125" style="102" customWidth="1"/>
    <col min="14074" max="14074" width="25.7109375" style="102" customWidth="1"/>
    <col min="14075" max="14075" width="11.5703125" style="102" customWidth="1"/>
    <col min="14076" max="14076" width="18.42578125" style="102" customWidth="1"/>
    <col min="14077" max="14077" width="10.140625" style="102" customWidth="1"/>
    <col min="14078" max="14078" width="15.5703125" style="102" customWidth="1"/>
    <col min="14079" max="14079" width="16" style="102" customWidth="1"/>
    <col min="14080" max="14080" width="7" style="102" customWidth="1"/>
    <col min="14081" max="14081" width="14.42578125" style="102" customWidth="1"/>
    <col min="14082" max="14082" width="11" style="102" customWidth="1"/>
    <col min="14083" max="14084" width="13.85546875" style="102" customWidth="1"/>
    <col min="14085" max="14085" width="12.140625" style="102" customWidth="1"/>
    <col min="14086" max="14086" width="13.85546875" style="102" customWidth="1"/>
    <col min="14087" max="14087" width="11.5703125" style="102" customWidth="1"/>
    <col min="14088" max="14088" width="15.140625" style="102" customWidth="1"/>
    <col min="14089" max="14089" width="13.85546875" style="102" customWidth="1"/>
    <col min="14090" max="14090" width="10.5703125" style="102" customWidth="1"/>
    <col min="14091" max="14091" width="13.85546875" style="102" customWidth="1"/>
    <col min="14092" max="14092" width="11.7109375" style="102" customWidth="1"/>
    <col min="14093" max="14093" width="0" style="102" hidden="1" customWidth="1"/>
    <col min="14094" max="14094" width="35.140625" style="102" customWidth="1"/>
    <col min="14095" max="14095" width="36.28515625" style="102" customWidth="1"/>
    <col min="14096" max="14328" width="9.140625" style="102"/>
    <col min="14329" max="14329" width="3.5703125" style="102" customWidth="1"/>
    <col min="14330" max="14330" width="25.7109375" style="102" customWidth="1"/>
    <col min="14331" max="14331" width="11.5703125" style="102" customWidth="1"/>
    <col min="14332" max="14332" width="18.42578125" style="102" customWidth="1"/>
    <col min="14333" max="14333" width="10.140625" style="102" customWidth="1"/>
    <col min="14334" max="14334" width="15.5703125" style="102" customWidth="1"/>
    <col min="14335" max="14335" width="16" style="102" customWidth="1"/>
    <col min="14336" max="14336" width="7" style="102" customWidth="1"/>
    <col min="14337" max="14337" width="14.42578125" style="102" customWidth="1"/>
    <col min="14338" max="14338" width="11" style="102" customWidth="1"/>
    <col min="14339" max="14340" width="13.85546875" style="102" customWidth="1"/>
    <col min="14341" max="14341" width="12.140625" style="102" customWidth="1"/>
    <col min="14342" max="14342" width="13.85546875" style="102" customWidth="1"/>
    <col min="14343" max="14343" width="11.5703125" style="102" customWidth="1"/>
    <col min="14344" max="14344" width="15.140625" style="102" customWidth="1"/>
    <col min="14345" max="14345" width="13.85546875" style="102" customWidth="1"/>
    <col min="14346" max="14346" width="10.5703125" style="102" customWidth="1"/>
    <col min="14347" max="14347" width="13.85546875" style="102" customWidth="1"/>
    <col min="14348" max="14348" width="11.7109375" style="102" customWidth="1"/>
    <col min="14349" max="14349" width="0" style="102" hidden="1" customWidth="1"/>
    <col min="14350" max="14350" width="35.140625" style="102" customWidth="1"/>
    <col min="14351" max="14351" width="36.28515625" style="102" customWidth="1"/>
    <col min="14352" max="14584" width="9.140625" style="102"/>
    <col min="14585" max="14585" width="3.5703125" style="102" customWidth="1"/>
    <col min="14586" max="14586" width="25.7109375" style="102" customWidth="1"/>
    <col min="14587" max="14587" width="11.5703125" style="102" customWidth="1"/>
    <col min="14588" max="14588" width="18.42578125" style="102" customWidth="1"/>
    <col min="14589" max="14589" width="10.140625" style="102" customWidth="1"/>
    <col min="14590" max="14590" width="15.5703125" style="102" customWidth="1"/>
    <col min="14591" max="14591" width="16" style="102" customWidth="1"/>
    <col min="14592" max="14592" width="7" style="102" customWidth="1"/>
    <col min="14593" max="14593" width="14.42578125" style="102" customWidth="1"/>
    <col min="14594" max="14594" width="11" style="102" customWidth="1"/>
    <col min="14595" max="14596" width="13.85546875" style="102" customWidth="1"/>
    <col min="14597" max="14597" width="12.140625" style="102" customWidth="1"/>
    <col min="14598" max="14598" width="13.85546875" style="102" customWidth="1"/>
    <col min="14599" max="14599" width="11.5703125" style="102" customWidth="1"/>
    <col min="14600" max="14600" width="15.140625" style="102" customWidth="1"/>
    <col min="14601" max="14601" width="13.85546875" style="102" customWidth="1"/>
    <col min="14602" max="14602" width="10.5703125" style="102" customWidth="1"/>
    <col min="14603" max="14603" width="13.85546875" style="102" customWidth="1"/>
    <col min="14604" max="14604" width="11.7109375" style="102" customWidth="1"/>
    <col min="14605" max="14605" width="0" style="102" hidden="1" customWidth="1"/>
    <col min="14606" max="14606" width="35.140625" style="102" customWidth="1"/>
    <col min="14607" max="14607" width="36.28515625" style="102" customWidth="1"/>
    <col min="14608" max="14840" width="9.140625" style="102"/>
    <col min="14841" max="14841" width="3.5703125" style="102" customWidth="1"/>
    <col min="14842" max="14842" width="25.7109375" style="102" customWidth="1"/>
    <col min="14843" max="14843" width="11.5703125" style="102" customWidth="1"/>
    <col min="14844" max="14844" width="18.42578125" style="102" customWidth="1"/>
    <col min="14845" max="14845" width="10.140625" style="102" customWidth="1"/>
    <col min="14846" max="14846" width="15.5703125" style="102" customWidth="1"/>
    <col min="14847" max="14847" width="16" style="102" customWidth="1"/>
    <col min="14848" max="14848" width="7" style="102" customWidth="1"/>
    <col min="14849" max="14849" width="14.42578125" style="102" customWidth="1"/>
    <col min="14850" max="14850" width="11" style="102" customWidth="1"/>
    <col min="14851" max="14852" width="13.85546875" style="102" customWidth="1"/>
    <col min="14853" max="14853" width="12.140625" style="102" customWidth="1"/>
    <col min="14854" max="14854" width="13.85546875" style="102" customWidth="1"/>
    <col min="14855" max="14855" width="11.5703125" style="102" customWidth="1"/>
    <col min="14856" max="14856" width="15.140625" style="102" customWidth="1"/>
    <col min="14857" max="14857" width="13.85546875" style="102" customWidth="1"/>
    <col min="14858" max="14858" width="10.5703125" style="102" customWidth="1"/>
    <col min="14859" max="14859" width="13.85546875" style="102" customWidth="1"/>
    <col min="14860" max="14860" width="11.7109375" style="102" customWidth="1"/>
    <col min="14861" max="14861" width="0" style="102" hidden="1" customWidth="1"/>
    <col min="14862" max="14862" width="35.140625" style="102" customWidth="1"/>
    <col min="14863" max="14863" width="36.28515625" style="102" customWidth="1"/>
    <col min="14864" max="15096" width="9.140625" style="102"/>
    <col min="15097" max="15097" width="3.5703125" style="102" customWidth="1"/>
    <col min="15098" max="15098" width="25.7109375" style="102" customWidth="1"/>
    <col min="15099" max="15099" width="11.5703125" style="102" customWidth="1"/>
    <col min="15100" max="15100" width="18.42578125" style="102" customWidth="1"/>
    <col min="15101" max="15101" width="10.140625" style="102" customWidth="1"/>
    <col min="15102" max="15102" width="15.5703125" style="102" customWidth="1"/>
    <col min="15103" max="15103" width="16" style="102" customWidth="1"/>
    <col min="15104" max="15104" width="7" style="102" customWidth="1"/>
    <col min="15105" max="15105" width="14.42578125" style="102" customWidth="1"/>
    <col min="15106" max="15106" width="11" style="102" customWidth="1"/>
    <col min="15107" max="15108" width="13.85546875" style="102" customWidth="1"/>
    <col min="15109" max="15109" width="12.140625" style="102" customWidth="1"/>
    <col min="15110" max="15110" width="13.85546875" style="102" customWidth="1"/>
    <col min="15111" max="15111" width="11.5703125" style="102" customWidth="1"/>
    <col min="15112" max="15112" width="15.140625" style="102" customWidth="1"/>
    <col min="15113" max="15113" width="13.85546875" style="102" customWidth="1"/>
    <col min="15114" max="15114" width="10.5703125" style="102" customWidth="1"/>
    <col min="15115" max="15115" width="13.85546875" style="102" customWidth="1"/>
    <col min="15116" max="15116" width="11.7109375" style="102" customWidth="1"/>
    <col min="15117" max="15117" width="0" style="102" hidden="1" customWidth="1"/>
    <col min="15118" max="15118" width="35.140625" style="102" customWidth="1"/>
    <col min="15119" max="15119" width="36.28515625" style="102" customWidth="1"/>
    <col min="15120" max="15352" width="9.140625" style="102"/>
    <col min="15353" max="15353" width="3.5703125" style="102" customWidth="1"/>
    <col min="15354" max="15354" width="25.7109375" style="102" customWidth="1"/>
    <col min="15355" max="15355" width="11.5703125" style="102" customWidth="1"/>
    <col min="15356" max="15356" width="18.42578125" style="102" customWidth="1"/>
    <col min="15357" max="15357" width="10.140625" style="102" customWidth="1"/>
    <col min="15358" max="15358" width="15.5703125" style="102" customWidth="1"/>
    <col min="15359" max="15359" width="16" style="102" customWidth="1"/>
    <col min="15360" max="15360" width="7" style="102" customWidth="1"/>
    <col min="15361" max="15361" width="14.42578125" style="102" customWidth="1"/>
    <col min="15362" max="15362" width="11" style="102" customWidth="1"/>
    <col min="15363" max="15364" width="13.85546875" style="102" customWidth="1"/>
    <col min="15365" max="15365" width="12.140625" style="102" customWidth="1"/>
    <col min="15366" max="15366" width="13.85546875" style="102" customWidth="1"/>
    <col min="15367" max="15367" width="11.5703125" style="102" customWidth="1"/>
    <col min="15368" max="15368" width="15.140625" style="102" customWidth="1"/>
    <col min="15369" max="15369" width="13.85546875" style="102" customWidth="1"/>
    <col min="15370" max="15370" width="10.5703125" style="102" customWidth="1"/>
    <col min="15371" max="15371" width="13.85546875" style="102" customWidth="1"/>
    <col min="15372" max="15372" width="11.7109375" style="102" customWidth="1"/>
    <col min="15373" max="15373" width="0" style="102" hidden="1" customWidth="1"/>
    <col min="15374" max="15374" width="35.140625" style="102" customWidth="1"/>
    <col min="15375" max="15375" width="36.28515625" style="102" customWidth="1"/>
    <col min="15376" max="15608" width="9.140625" style="102"/>
    <col min="15609" max="15609" width="3.5703125" style="102" customWidth="1"/>
    <col min="15610" max="15610" width="25.7109375" style="102" customWidth="1"/>
    <col min="15611" max="15611" width="11.5703125" style="102" customWidth="1"/>
    <col min="15612" max="15612" width="18.42578125" style="102" customWidth="1"/>
    <col min="15613" max="15613" width="10.140625" style="102" customWidth="1"/>
    <col min="15614" max="15614" width="15.5703125" style="102" customWidth="1"/>
    <col min="15615" max="15615" width="16" style="102" customWidth="1"/>
    <col min="15616" max="15616" width="7" style="102" customWidth="1"/>
    <col min="15617" max="15617" width="14.42578125" style="102" customWidth="1"/>
    <col min="15618" max="15618" width="11" style="102" customWidth="1"/>
    <col min="15619" max="15620" width="13.85546875" style="102" customWidth="1"/>
    <col min="15621" max="15621" width="12.140625" style="102" customWidth="1"/>
    <col min="15622" max="15622" width="13.85546875" style="102" customWidth="1"/>
    <col min="15623" max="15623" width="11.5703125" style="102" customWidth="1"/>
    <col min="15624" max="15624" width="15.140625" style="102" customWidth="1"/>
    <col min="15625" max="15625" width="13.85546875" style="102" customWidth="1"/>
    <col min="15626" max="15626" width="10.5703125" style="102" customWidth="1"/>
    <col min="15627" max="15627" width="13.85546875" style="102" customWidth="1"/>
    <col min="15628" max="15628" width="11.7109375" style="102" customWidth="1"/>
    <col min="15629" max="15629" width="0" style="102" hidden="1" customWidth="1"/>
    <col min="15630" max="15630" width="35.140625" style="102" customWidth="1"/>
    <col min="15631" max="15631" width="36.28515625" style="102" customWidth="1"/>
    <col min="15632" max="15864" width="9.140625" style="102"/>
    <col min="15865" max="15865" width="3.5703125" style="102" customWidth="1"/>
    <col min="15866" max="15866" width="25.7109375" style="102" customWidth="1"/>
    <col min="15867" max="15867" width="11.5703125" style="102" customWidth="1"/>
    <col min="15868" max="15868" width="18.42578125" style="102" customWidth="1"/>
    <col min="15869" max="15869" width="10.140625" style="102" customWidth="1"/>
    <col min="15870" max="15870" width="15.5703125" style="102" customWidth="1"/>
    <col min="15871" max="15871" width="16" style="102" customWidth="1"/>
    <col min="15872" max="15872" width="7" style="102" customWidth="1"/>
    <col min="15873" max="15873" width="14.42578125" style="102" customWidth="1"/>
    <col min="15874" max="15874" width="11" style="102" customWidth="1"/>
    <col min="15875" max="15876" width="13.85546875" style="102" customWidth="1"/>
    <col min="15877" max="15877" width="12.140625" style="102" customWidth="1"/>
    <col min="15878" max="15878" width="13.85546875" style="102" customWidth="1"/>
    <col min="15879" max="15879" width="11.5703125" style="102" customWidth="1"/>
    <col min="15880" max="15880" width="15.140625" style="102" customWidth="1"/>
    <col min="15881" max="15881" width="13.85546875" style="102" customWidth="1"/>
    <col min="15882" max="15882" width="10.5703125" style="102" customWidth="1"/>
    <col min="15883" max="15883" width="13.85546875" style="102" customWidth="1"/>
    <col min="15884" max="15884" width="11.7109375" style="102" customWidth="1"/>
    <col min="15885" max="15885" width="0" style="102" hidden="1" customWidth="1"/>
    <col min="15886" max="15886" width="35.140625" style="102" customWidth="1"/>
    <col min="15887" max="15887" width="36.28515625" style="102" customWidth="1"/>
    <col min="15888" max="16120" width="9.140625" style="102"/>
    <col min="16121" max="16121" width="3.5703125" style="102" customWidth="1"/>
    <col min="16122" max="16122" width="25.7109375" style="102" customWidth="1"/>
    <col min="16123" max="16123" width="11.5703125" style="102" customWidth="1"/>
    <col min="16124" max="16124" width="18.42578125" style="102" customWidth="1"/>
    <col min="16125" max="16125" width="10.140625" style="102" customWidth="1"/>
    <col min="16126" max="16126" width="15.5703125" style="102" customWidth="1"/>
    <col min="16127" max="16127" width="16" style="102" customWidth="1"/>
    <col min="16128" max="16128" width="7" style="102" customWidth="1"/>
    <col min="16129" max="16129" width="14.42578125" style="102" customWidth="1"/>
    <col min="16130" max="16130" width="11" style="102" customWidth="1"/>
    <col min="16131" max="16132" width="13.85546875" style="102" customWidth="1"/>
    <col min="16133" max="16133" width="12.140625" style="102" customWidth="1"/>
    <col min="16134" max="16134" width="13.85546875" style="102" customWidth="1"/>
    <col min="16135" max="16135" width="11.5703125" style="102" customWidth="1"/>
    <col min="16136" max="16136" width="15.140625" style="102" customWidth="1"/>
    <col min="16137" max="16137" width="13.85546875" style="102" customWidth="1"/>
    <col min="16138" max="16138" width="10.5703125" style="102" customWidth="1"/>
    <col min="16139" max="16139" width="13.85546875" style="102" customWidth="1"/>
    <col min="16140" max="16140" width="11.7109375" style="102" customWidth="1"/>
    <col min="16141" max="16141" width="0" style="102" hidden="1" customWidth="1"/>
    <col min="16142" max="16142" width="35.140625" style="102" customWidth="1"/>
    <col min="16143" max="16143" width="36.28515625" style="102" customWidth="1"/>
    <col min="16144" max="16384" width="9.140625" style="102"/>
  </cols>
  <sheetData>
    <row r="1" spans="1:15">
      <c r="M1" s="104" t="s">
        <v>275</v>
      </c>
    </row>
    <row r="2" spans="1:15">
      <c r="O2" s="104" t="s">
        <v>303</v>
      </c>
    </row>
    <row r="3" spans="1:15">
      <c r="A3" s="330" t="s">
        <v>289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</row>
    <row r="4" spans="1:15">
      <c r="A4" s="331" t="s">
        <v>287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</row>
    <row r="5" spans="1:15">
      <c r="G5" s="104"/>
      <c r="H5" s="104"/>
      <c r="I5" s="104"/>
      <c r="J5" s="104"/>
      <c r="K5" s="104"/>
      <c r="L5" s="104"/>
    </row>
    <row r="6" spans="1:15" ht="32.450000000000003" customHeight="1">
      <c r="A6" s="332" t="s">
        <v>0</v>
      </c>
      <c r="B6" s="333" t="s">
        <v>300</v>
      </c>
      <c r="C6" s="321" t="s">
        <v>317</v>
      </c>
      <c r="D6" s="333" t="s">
        <v>40</v>
      </c>
      <c r="E6" s="315" t="s">
        <v>297</v>
      </c>
      <c r="F6" s="315"/>
      <c r="G6" s="334"/>
      <c r="H6" s="334" t="s">
        <v>276</v>
      </c>
      <c r="I6" s="335"/>
      <c r="J6" s="335"/>
      <c r="K6" s="335"/>
      <c r="L6" s="336"/>
      <c r="M6" s="105"/>
      <c r="N6" s="315" t="s">
        <v>277</v>
      </c>
      <c r="O6" s="315"/>
    </row>
    <row r="7" spans="1:15" ht="13.15" customHeight="1">
      <c r="A7" s="332"/>
      <c r="B7" s="333"/>
      <c r="C7" s="321"/>
      <c r="D7" s="333"/>
      <c r="E7" s="314" t="s">
        <v>290</v>
      </c>
      <c r="F7" s="315" t="s">
        <v>278</v>
      </c>
      <c r="G7" s="316" t="s">
        <v>279</v>
      </c>
      <c r="H7" s="337" t="s">
        <v>291</v>
      </c>
      <c r="I7" s="337" t="s">
        <v>292</v>
      </c>
      <c r="J7" s="337" t="s">
        <v>293</v>
      </c>
      <c r="K7" s="337" t="s">
        <v>294</v>
      </c>
      <c r="L7" s="337" t="s">
        <v>280</v>
      </c>
      <c r="M7" s="106"/>
      <c r="N7" s="315" t="s">
        <v>281</v>
      </c>
      <c r="O7" s="315" t="s">
        <v>282</v>
      </c>
    </row>
    <row r="8" spans="1:15" ht="80.45" customHeight="1">
      <c r="A8" s="332"/>
      <c r="B8" s="333"/>
      <c r="C8" s="321"/>
      <c r="D8" s="333"/>
      <c r="E8" s="314"/>
      <c r="F8" s="315"/>
      <c r="G8" s="316"/>
      <c r="H8" s="339"/>
      <c r="I8" s="338"/>
      <c r="J8" s="338"/>
      <c r="K8" s="338"/>
      <c r="L8" s="338"/>
      <c r="M8" s="107"/>
      <c r="N8" s="315"/>
      <c r="O8" s="315"/>
    </row>
    <row r="9" spans="1:15">
      <c r="A9" s="108">
        <v>1</v>
      </c>
      <c r="B9" s="108">
        <v>2</v>
      </c>
      <c r="C9" s="109">
        <v>3</v>
      </c>
      <c r="D9" s="110">
        <v>4</v>
      </c>
      <c r="E9" s="110">
        <v>6</v>
      </c>
      <c r="F9" s="110">
        <v>7</v>
      </c>
      <c r="G9" s="110">
        <v>8</v>
      </c>
      <c r="H9" s="108">
        <v>9</v>
      </c>
      <c r="I9" s="108">
        <v>10</v>
      </c>
      <c r="J9" s="108">
        <v>11</v>
      </c>
      <c r="K9" s="108">
        <v>12</v>
      </c>
      <c r="L9" s="108">
        <v>13</v>
      </c>
      <c r="M9" s="108">
        <v>21</v>
      </c>
      <c r="N9" s="108">
        <v>14</v>
      </c>
      <c r="O9" s="108">
        <v>15</v>
      </c>
    </row>
    <row r="10" spans="1:15" ht="13.15" customHeight="1">
      <c r="A10" s="320" t="s">
        <v>301</v>
      </c>
      <c r="B10" s="320"/>
      <c r="C10" s="327"/>
      <c r="D10" s="111" t="s">
        <v>41</v>
      </c>
      <c r="E10" s="112">
        <f t="shared" ref="E10:F10" si="0">E11+E12+E13+E14</f>
        <v>0</v>
      </c>
      <c r="F10" s="112">
        <f t="shared" si="0"/>
        <v>0</v>
      </c>
      <c r="G10" s="113" t="e">
        <f>F10/E10*100</f>
        <v>#DIV/0!</v>
      </c>
      <c r="H10" s="317" t="s">
        <v>283</v>
      </c>
      <c r="I10" s="317" t="s">
        <v>283</v>
      </c>
      <c r="J10" s="317" t="s">
        <v>283</v>
      </c>
      <c r="K10" s="317" t="s">
        <v>283</v>
      </c>
      <c r="L10" s="317" t="s">
        <v>283</v>
      </c>
      <c r="M10" s="322"/>
      <c r="N10" s="323"/>
      <c r="O10" s="323"/>
    </row>
    <row r="11" spans="1:15" ht="25.5">
      <c r="A11" s="320"/>
      <c r="B11" s="320"/>
      <c r="C11" s="328"/>
      <c r="D11" s="111" t="s">
        <v>37</v>
      </c>
      <c r="E11" s="112">
        <f t="shared" ref="E11:F13" si="1">E17+E27</f>
        <v>0</v>
      </c>
      <c r="F11" s="112">
        <f t="shared" si="1"/>
        <v>0</v>
      </c>
      <c r="G11" s="113" t="e">
        <f t="shared" ref="G11:G21" si="2">F11/E11*100</f>
        <v>#DIV/0!</v>
      </c>
      <c r="H11" s="318"/>
      <c r="I11" s="318"/>
      <c r="J11" s="318"/>
      <c r="K11" s="318"/>
      <c r="L11" s="318"/>
      <c r="M11" s="322"/>
      <c r="N11" s="324"/>
      <c r="O11" s="324"/>
    </row>
    <row r="12" spans="1:15" ht="25.5">
      <c r="A12" s="320"/>
      <c r="B12" s="320"/>
      <c r="C12" s="328"/>
      <c r="D12" s="114" t="s">
        <v>2</v>
      </c>
      <c r="E12" s="112">
        <f t="shared" si="1"/>
        <v>0</v>
      </c>
      <c r="F12" s="112">
        <f t="shared" si="1"/>
        <v>0</v>
      </c>
      <c r="G12" s="113" t="e">
        <f t="shared" si="2"/>
        <v>#DIV/0!</v>
      </c>
      <c r="H12" s="318"/>
      <c r="I12" s="318"/>
      <c r="J12" s="318"/>
      <c r="K12" s="318"/>
      <c r="L12" s="318"/>
      <c r="M12" s="322"/>
      <c r="N12" s="324"/>
      <c r="O12" s="324"/>
    </row>
    <row r="13" spans="1:15" ht="13.15" customHeight="1">
      <c r="A13" s="320"/>
      <c r="B13" s="320"/>
      <c r="C13" s="328"/>
      <c r="D13" s="114" t="s">
        <v>43</v>
      </c>
      <c r="E13" s="112">
        <f t="shared" si="1"/>
        <v>0</v>
      </c>
      <c r="F13" s="112">
        <f t="shared" si="1"/>
        <v>0</v>
      </c>
      <c r="G13" s="113" t="e">
        <f t="shared" si="2"/>
        <v>#DIV/0!</v>
      </c>
      <c r="H13" s="318"/>
      <c r="I13" s="318"/>
      <c r="J13" s="318"/>
      <c r="K13" s="318"/>
      <c r="L13" s="318"/>
      <c r="M13" s="322"/>
      <c r="N13" s="324"/>
      <c r="O13" s="324"/>
    </row>
    <row r="14" spans="1:15" ht="25.5">
      <c r="A14" s="320"/>
      <c r="B14" s="320"/>
      <c r="C14" s="329"/>
      <c r="D14" s="114" t="s">
        <v>262</v>
      </c>
      <c r="E14" s="112">
        <f>SUM(E30+E20)</f>
        <v>0</v>
      </c>
      <c r="F14" s="112">
        <f>SUM(F30+F20)</f>
        <v>0</v>
      </c>
      <c r="G14" s="113" t="e">
        <f t="shared" si="2"/>
        <v>#DIV/0!</v>
      </c>
      <c r="H14" s="319"/>
      <c r="I14" s="319"/>
      <c r="J14" s="319"/>
      <c r="K14" s="319"/>
      <c r="L14" s="319"/>
      <c r="M14" s="322"/>
      <c r="N14" s="325"/>
      <c r="O14" s="325"/>
    </row>
    <row r="15" spans="1:15">
      <c r="A15" s="326" t="s">
        <v>36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115"/>
      <c r="O15" s="115"/>
    </row>
    <row r="16" spans="1:15">
      <c r="A16" s="313">
        <v>1</v>
      </c>
      <c r="B16" s="320" t="s">
        <v>288</v>
      </c>
      <c r="C16" s="321"/>
      <c r="D16" s="116" t="s">
        <v>41</v>
      </c>
      <c r="E16" s="112">
        <f>SUM(E17:E20)</f>
        <v>0</v>
      </c>
      <c r="F16" s="112">
        <f>SUM(F17:F20)</f>
        <v>0</v>
      </c>
      <c r="G16" s="113" t="e">
        <f t="shared" si="2"/>
        <v>#DIV/0!</v>
      </c>
      <c r="H16" s="134"/>
      <c r="I16" s="134"/>
      <c r="J16" s="134"/>
      <c r="K16" s="134"/>
      <c r="L16" s="117"/>
      <c r="M16" s="300"/>
      <c r="N16" s="301"/>
      <c r="O16" s="301"/>
    </row>
    <row r="17" spans="1:56" ht="25.5">
      <c r="A17" s="313"/>
      <c r="B17" s="320"/>
      <c r="C17" s="321"/>
      <c r="D17" s="116" t="s">
        <v>37</v>
      </c>
      <c r="E17" s="112">
        <v>0</v>
      </c>
      <c r="F17" s="112">
        <v>0</v>
      </c>
      <c r="G17" s="113" t="e">
        <f t="shared" si="2"/>
        <v>#DIV/0!</v>
      </c>
      <c r="H17" s="117"/>
      <c r="I17" s="134"/>
      <c r="J17" s="117">
        <v>0</v>
      </c>
      <c r="K17" s="117">
        <v>0</v>
      </c>
      <c r="L17" s="117" t="e">
        <f t="shared" ref="L17:L19" si="3">K17/J17*100</f>
        <v>#DIV/0!</v>
      </c>
      <c r="M17" s="300"/>
      <c r="N17" s="302"/>
      <c r="O17" s="302"/>
    </row>
    <row r="18" spans="1:56" ht="38.25">
      <c r="A18" s="313"/>
      <c r="B18" s="320"/>
      <c r="C18" s="321"/>
      <c r="D18" s="118" t="s">
        <v>284</v>
      </c>
      <c r="E18" s="112">
        <v>0</v>
      </c>
      <c r="F18" s="112">
        <v>0</v>
      </c>
      <c r="G18" s="112" t="e">
        <f t="shared" si="2"/>
        <v>#DIV/0!</v>
      </c>
      <c r="H18" s="117"/>
      <c r="I18" s="117"/>
      <c r="J18" s="117">
        <v>0</v>
      </c>
      <c r="K18" s="117">
        <v>0</v>
      </c>
      <c r="L18" s="117" t="e">
        <f t="shared" si="3"/>
        <v>#DIV/0!</v>
      </c>
      <c r="M18" s="300"/>
      <c r="N18" s="302"/>
      <c r="O18" s="302"/>
    </row>
    <row r="19" spans="1:56" ht="13.15" customHeight="1">
      <c r="A19" s="313"/>
      <c r="B19" s="320"/>
      <c r="C19" s="321"/>
      <c r="D19" s="118" t="s">
        <v>43</v>
      </c>
      <c r="E19" s="112">
        <v>0</v>
      </c>
      <c r="F19" s="112">
        <v>0</v>
      </c>
      <c r="G19" s="113" t="e">
        <f t="shared" si="2"/>
        <v>#DIV/0!</v>
      </c>
      <c r="H19" s="117"/>
      <c r="I19" s="117"/>
      <c r="J19" s="117">
        <v>0</v>
      </c>
      <c r="K19" s="117">
        <v>0</v>
      </c>
      <c r="L19" s="117" t="e">
        <f t="shared" si="3"/>
        <v>#DIV/0!</v>
      </c>
      <c r="M19" s="300"/>
      <c r="N19" s="302"/>
      <c r="O19" s="302"/>
    </row>
    <row r="20" spans="1:56" s="120" customFormat="1" ht="25.5">
      <c r="A20" s="313"/>
      <c r="B20" s="320"/>
      <c r="C20" s="321"/>
      <c r="D20" s="118" t="s">
        <v>262</v>
      </c>
      <c r="E20" s="112">
        <v>0</v>
      </c>
      <c r="F20" s="112">
        <v>0</v>
      </c>
      <c r="G20" s="113" t="e">
        <f t="shared" si="2"/>
        <v>#DIV/0!</v>
      </c>
      <c r="H20" s="117"/>
      <c r="I20" s="117"/>
      <c r="J20" s="117">
        <v>0</v>
      </c>
      <c r="K20" s="117">
        <v>0</v>
      </c>
      <c r="L20" s="117" t="e">
        <f>K20/J20*100</f>
        <v>#DIV/0!</v>
      </c>
      <c r="M20" s="300"/>
      <c r="N20" s="303"/>
      <c r="O20" s="303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</row>
    <row r="21" spans="1:56" s="120" customFormat="1">
      <c r="A21" s="304">
        <v>2</v>
      </c>
      <c r="B21" s="307" t="s">
        <v>314</v>
      </c>
      <c r="C21" s="310"/>
      <c r="D21" s="121" t="s">
        <v>41</v>
      </c>
      <c r="E21" s="122">
        <f>SUM(E22:E25)</f>
        <v>0</v>
      </c>
      <c r="F21" s="122">
        <f>SUM(F22:F25)</f>
        <v>0</v>
      </c>
      <c r="G21" s="113" t="e">
        <f t="shared" si="2"/>
        <v>#DIV/0!</v>
      </c>
      <c r="H21" s="123"/>
      <c r="I21" s="123"/>
      <c r="J21" s="123"/>
      <c r="K21" s="123"/>
      <c r="L21" s="123"/>
      <c r="N21" s="301"/>
      <c r="O21" s="301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</row>
    <row r="22" spans="1:56" s="120" customFormat="1" ht="25.5">
      <c r="A22" s="305"/>
      <c r="B22" s="308"/>
      <c r="C22" s="311"/>
      <c r="D22" s="116" t="s">
        <v>37</v>
      </c>
      <c r="E22" s="122">
        <v>0</v>
      </c>
      <c r="F22" s="122">
        <v>0</v>
      </c>
      <c r="G22" s="113">
        <v>0</v>
      </c>
      <c r="J22" s="132"/>
      <c r="K22" s="132"/>
      <c r="L22" s="132"/>
      <c r="N22" s="302"/>
      <c r="O22" s="302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</row>
    <row r="23" spans="1:56" s="120" customFormat="1" ht="38.25">
      <c r="A23" s="305"/>
      <c r="B23" s="308"/>
      <c r="C23" s="311"/>
      <c r="D23" s="118" t="s">
        <v>284</v>
      </c>
      <c r="E23" s="122">
        <v>0</v>
      </c>
      <c r="F23" s="124">
        <v>0</v>
      </c>
      <c r="G23" s="113" t="e">
        <f t="shared" ref="G23:G24" si="4">F23/E23*100</f>
        <v>#DIV/0!</v>
      </c>
      <c r="H23" s="132"/>
      <c r="I23" s="132"/>
      <c r="J23" s="132">
        <v>0</v>
      </c>
      <c r="K23" s="132">
        <v>0</v>
      </c>
      <c r="L23" s="132" t="e">
        <f>K23/J23*100</f>
        <v>#DIV/0!</v>
      </c>
      <c r="N23" s="302"/>
      <c r="O23" s="302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</row>
    <row r="24" spans="1:56" s="120" customFormat="1">
      <c r="A24" s="305"/>
      <c r="B24" s="308"/>
      <c r="C24" s="311"/>
      <c r="D24" s="118" t="s">
        <v>43</v>
      </c>
      <c r="E24" s="122">
        <v>0</v>
      </c>
      <c r="F24" s="124">
        <v>0</v>
      </c>
      <c r="G24" s="113" t="e">
        <f t="shared" si="4"/>
        <v>#DIV/0!</v>
      </c>
      <c r="H24" s="132"/>
      <c r="I24" s="132"/>
      <c r="J24" s="132">
        <v>0</v>
      </c>
      <c r="K24" s="132">
        <v>0</v>
      </c>
      <c r="L24" s="132" t="e">
        <f>K24/J24*100</f>
        <v>#DIV/0!</v>
      </c>
      <c r="N24" s="302"/>
      <c r="O24" s="302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</row>
    <row r="25" spans="1:56" s="120" customFormat="1" ht="25.5">
      <c r="A25" s="306"/>
      <c r="B25" s="309"/>
      <c r="C25" s="312"/>
      <c r="D25" s="118" t="s">
        <v>262</v>
      </c>
      <c r="E25" s="122">
        <v>0</v>
      </c>
      <c r="F25" s="122">
        <v>0</v>
      </c>
      <c r="G25" s="113">
        <v>0</v>
      </c>
      <c r="H25" s="132"/>
      <c r="I25" s="132"/>
      <c r="J25" s="132"/>
      <c r="K25" s="132"/>
      <c r="L25" s="132"/>
      <c r="N25" s="303"/>
      <c r="O25" s="303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</row>
    <row r="26" spans="1:56" s="120" customFormat="1">
      <c r="A26" s="304">
        <v>3</v>
      </c>
      <c r="B26" s="307" t="s">
        <v>315</v>
      </c>
      <c r="C26" s="310"/>
      <c r="D26" s="121" t="s">
        <v>41</v>
      </c>
      <c r="E26" s="122">
        <f>SUM(E27:E30)</f>
        <v>0</v>
      </c>
      <c r="F26" s="122">
        <f>SUM(F27:F30)</f>
        <v>0</v>
      </c>
      <c r="G26" s="113" t="e">
        <f t="shared" ref="G26" si="5">F26/E26*100</f>
        <v>#DIV/0!</v>
      </c>
      <c r="H26" s="123"/>
      <c r="I26" s="123"/>
      <c r="J26" s="123"/>
      <c r="K26" s="123"/>
      <c r="L26" s="123"/>
      <c r="N26" s="301"/>
      <c r="O26" s="301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</row>
    <row r="27" spans="1:56" s="120" customFormat="1" ht="25.5">
      <c r="A27" s="305"/>
      <c r="B27" s="308"/>
      <c r="C27" s="311"/>
      <c r="D27" s="116" t="s">
        <v>37</v>
      </c>
      <c r="E27" s="122">
        <v>0</v>
      </c>
      <c r="F27" s="122">
        <v>0</v>
      </c>
      <c r="G27" s="113">
        <v>0</v>
      </c>
      <c r="J27" s="131"/>
      <c r="K27" s="131"/>
      <c r="L27" s="131"/>
      <c r="N27" s="302"/>
      <c r="O27" s="302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</row>
    <row r="28" spans="1:56" s="120" customFormat="1" ht="38.25">
      <c r="A28" s="305"/>
      <c r="B28" s="308"/>
      <c r="C28" s="311"/>
      <c r="D28" s="118" t="s">
        <v>284</v>
      </c>
      <c r="E28" s="122">
        <v>0</v>
      </c>
      <c r="F28" s="124">
        <v>0</v>
      </c>
      <c r="G28" s="113" t="e">
        <f t="shared" ref="G28:G29" si="6">F28/E28*100</f>
        <v>#DIV/0!</v>
      </c>
      <c r="H28" s="131"/>
      <c r="I28" s="131"/>
      <c r="J28" s="131">
        <v>0</v>
      </c>
      <c r="K28" s="131">
        <v>0</v>
      </c>
      <c r="L28" s="131" t="e">
        <f>K28/J28*100</f>
        <v>#DIV/0!</v>
      </c>
      <c r="N28" s="302"/>
      <c r="O28" s="302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</row>
    <row r="29" spans="1:56" s="120" customFormat="1">
      <c r="A29" s="305"/>
      <c r="B29" s="308"/>
      <c r="C29" s="311"/>
      <c r="D29" s="118" t="s">
        <v>43</v>
      </c>
      <c r="E29" s="122">
        <v>0</v>
      </c>
      <c r="F29" s="124">
        <v>0</v>
      </c>
      <c r="G29" s="113" t="e">
        <f t="shared" si="6"/>
        <v>#DIV/0!</v>
      </c>
      <c r="H29" s="131"/>
      <c r="I29" s="131"/>
      <c r="J29" s="131">
        <v>0</v>
      </c>
      <c r="K29" s="131">
        <v>0</v>
      </c>
      <c r="L29" s="131" t="e">
        <f>K29/J29*100</f>
        <v>#DIV/0!</v>
      </c>
      <c r="N29" s="302"/>
      <c r="O29" s="302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</row>
    <row r="30" spans="1:56" s="120" customFormat="1" ht="25.5">
      <c r="A30" s="306"/>
      <c r="B30" s="309"/>
      <c r="C30" s="312"/>
      <c r="D30" s="118" t="s">
        <v>262</v>
      </c>
      <c r="E30" s="122">
        <v>0</v>
      </c>
      <c r="F30" s="122">
        <v>0</v>
      </c>
      <c r="G30" s="113">
        <v>0</v>
      </c>
      <c r="H30" s="131"/>
      <c r="I30" s="131"/>
      <c r="J30" s="131"/>
      <c r="K30" s="131"/>
      <c r="L30" s="131"/>
      <c r="N30" s="303"/>
      <c r="O30" s="303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</row>
    <row r="32" spans="1:56" s="125" customFormat="1" ht="11.85" customHeight="1">
      <c r="A32" s="125" t="s">
        <v>285</v>
      </c>
      <c r="C32" s="126"/>
    </row>
    <row r="33" spans="1:16" s="125" customFormat="1" ht="32.450000000000003" customHeight="1">
      <c r="A33" s="344" t="s">
        <v>295</v>
      </c>
      <c r="B33" s="344"/>
      <c r="C33" s="344"/>
      <c r="D33" s="344"/>
      <c r="E33" s="344"/>
      <c r="F33" s="344"/>
      <c r="G33" s="344"/>
    </row>
    <row r="34" spans="1:16" ht="35.450000000000003" customHeight="1">
      <c r="A34" s="345" t="s">
        <v>299</v>
      </c>
      <c r="B34" s="345"/>
      <c r="C34" s="345"/>
      <c r="D34" s="345"/>
      <c r="E34" s="345"/>
      <c r="F34" s="345"/>
      <c r="G34" s="345"/>
    </row>
    <row r="35" spans="1:16">
      <c r="A35" s="127"/>
      <c r="B35" s="127"/>
    </row>
    <row r="36" spans="1:16" s="128" customFormat="1" ht="21.4" customHeight="1">
      <c r="A36" s="346" t="s">
        <v>265</v>
      </c>
      <c r="B36" s="346"/>
      <c r="C36" s="346"/>
      <c r="D36" s="346"/>
      <c r="E36" s="346"/>
      <c r="F36" s="346"/>
      <c r="G36" s="346"/>
      <c r="H36" s="347"/>
      <c r="I36" s="347"/>
      <c r="J36" s="347"/>
      <c r="K36" s="347"/>
      <c r="L36" s="347"/>
      <c r="M36" s="135"/>
      <c r="N36" s="135"/>
      <c r="O36" s="130" t="s">
        <v>286</v>
      </c>
      <c r="P36" s="129"/>
    </row>
    <row r="37" spans="1:16" ht="33.6" customHeight="1">
      <c r="A37" s="348" t="s">
        <v>302</v>
      </c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136"/>
      <c r="M37" s="136"/>
      <c r="N37" s="136"/>
    </row>
    <row r="38" spans="1:16" ht="18.75">
      <c r="A38" s="342"/>
      <c r="B38" s="343"/>
      <c r="C38" s="133"/>
      <c r="D38" s="97"/>
      <c r="E38" s="98"/>
      <c r="F38" s="98"/>
      <c r="G38" s="98"/>
      <c r="H38" s="133"/>
      <c r="I38" s="133"/>
      <c r="J38" s="133"/>
      <c r="K38" s="133"/>
      <c r="L38" s="136"/>
      <c r="M38" s="136"/>
      <c r="N38" s="136"/>
    </row>
    <row r="39" spans="1:16" ht="18.75">
      <c r="A39" s="340"/>
      <c r="B39" s="340"/>
      <c r="C39" s="340"/>
      <c r="D39" s="341"/>
      <c r="E39" s="341"/>
      <c r="F39" s="341"/>
      <c r="G39" s="341"/>
      <c r="H39" s="341"/>
      <c r="I39" s="341"/>
      <c r="J39" s="341"/>
      <c r="K39" s="341"/>
      <c r="L39" s="136"/>
      <c r="M39" s="136"/>
      <c r="N39" s="136"/>
    </row>
  </sheetData>
  <mergeCells count="52">
    <mergeCell ref="A39:K39"/>
    <mergeCell ref="A38:B38"/>
    <mergeCell ref="A33:G33"/>
    <mergeCell ref="A34:G34"/>
    <mergeCell ref="A36:L36"/>
    <mergeCell ref="A37:K37"/>
    <mergeCell ref="A3:O3"/>
    <mergeCell ref="A4:O4"/>
    <mergeCell ref="A6:A8"/>
    <mergeCell ref="B6:B8"/>
    <mergeCell ref="C6:C8"/>
    <mergeCell ref="D6:D8"/>
    <mergeCell ref="E6:G6"/>
    <mergeCell ref="H6:L6"/>
    <mergeCell ref="L7:L8"/>
    <mergeCell ref="N7:N8"/>
    <mergeCell ref="O7:O8"/>
    <mergeCell ref="K7:K8"/>
    <mergeCell ref="H7:H8"/>
    <mergeCell ref="I7:I8"/>
    <mergeCell ref="J7:J8"/>
    <mergeCell ref="N6:O6"/>
    <mergeCell ref="M10:M14"/>
    <mergeCell ref="N10:N14"/>
    <mergeCell ref="O10:O14"/>
    <mergeCell ref="A15:M15"/>
    <mergeCell ref="H10:H14"/>
    <mergeCell ref="I10:I14"/>
    <mergeCell ref="J10:J14"/>
    <mergeCell ref="K10:K14"/>
    <mergeCell ref="A10:B14"/>
    <mergeCell ref="C10:C14"/>
    <mergeCell ref="E7:E8"/>
    <mergeCell ref="F7:F8"/>
    <mergeCell ref="G7:G8"/>
    <mergeCell ref="L10:L14"/>
    <mergeCell ref="B16:B20"/>
    <mergeCell ref="C16:C20"/>
    <mergeCell ref="M16:M20"/>
    <mergeCell ref="N16:N20"/>
    <mergeCell ref="O16:O20"/>
    <mergeCell ref="A26:A30"/>
    <mergeCell ref="B26:B30"/>
    <mergeCell ref="C26:C30"/>
    <mergeCell ref="N26:N30"/>
    <mergeCell ref="O21:O25"/>
    <mergeCell ref="O26:O30"/>
    <mergeCell ref="A21:A25"/>
    <mergeCell ref="B21:B25"/>
    <mergeCell ref="C21:C25"/>
    <mergeCell ref="N21:N25"/>
    <mergeCell ref="A16:A20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Национальные проекты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Показатели!Область_печати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2024-03-28T05:54:28Z</cp:lastPrinted>
  <dcterms:created xsi:type="dcterms:W3CDTF">2011-05-17T05:04:33Z</dcterms:created>
  <dcterms:modified xsi:type="dcterms:W3CDTF">2024-04-01T09:56:06Z</dcterms:modified>
</cp:coreProperties>
</file>